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73" windowHeight="9067" activeTab="0"/>
  </bookViews>
  <sheets>
    <sheet name="Rekapitulácia stavby" sheetId="1" r:id="rId1"/>
    <sheet name="BSK22-20 - SOŠ kader. a v..." sheetId="2" r:id="rId2"/>
    <sheet name="Zoznam figúr" sheetId="3" r:id="rId3"/>
  </sheets>
  <definedNames>
    <definedName name="_xlnm._FilterDatabase" localSheetId="1" hidden="1">'BSK22-20 - SOŠ kader. a v...'!$C$136:$K$305</definedName>
    <definedName name="_xlnm.Print_Area" localSheetId="1">'BSK22-20 - SOŠ kader. a v...'!$C$4:$J$76,'BSK22-20 - SOŠ kader. a v...'!$C$82:$J$120,'BSK22-20 - SOŠ kader. a v...'!$C$126:$J$305</definedName>
    <definedName name="_xlnm.Print_Area" localSheetId="0">'Rekapitulácia stavby'!$D$4:$AO$76,'Rekapitulácia stavby'!$C$82:$AQ$96</definedName>
    <definedName name="_xlnm.Print_Area" localSheetId="2">'Zoznam figúr'!$C$4:$G$80</definedName>
    <definedName name="_xlnm.Print_Titles" localSheetId="0">'Rekapitulácia stavby'!$92:$92</definedName>
    <definedName name="_xlnm.Print_Titles" localSheetId="1">'BSK22-20 - SOŠ kader. a v...'!$136:$136</definedName>
    <definedName name="_xlnm.Print_Titles" localSheetId="2">'Zoznam figúr'!$9:$9</definedName>
  </definedNames>
  <calcPr calcId="152511"/>
</workbook>
</file>

<file path=xl/sharedStrings.xml><?xml version="1.0" encoding="utf-8"?>
<sst xmlns="http://schemas.openxmlformats.org/spreadsheetml/2006/main" count="2375" uniqueCount="526">
  <si>
    <t>Export Komplet</t>
  </si>
  <si>
    <t/>
  </si>
  <si>
    <t>2.0</t>
  </si>
  <si>
    <t>False</t>
  </si>
  <si>
    <t>{f4cf2be4-7246-452a-a672-8422abaee327}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</si>
  <si>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</si>
  <si>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</si>
  <si>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</si>
  <si>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</si>
  <si>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</si>
  <si>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</si>
  <si>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</si>
  <si>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</si>
  <si>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BSK22-20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</si>
  <si>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</si>
  <si>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</si>
  <si>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SOŠ kader. a viz., Svätoplukova 2, BA - Oprava telocvične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</si>
  <si>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</si>
  <si>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</si>
  <si>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</si>
  <si>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</si>
  <si>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</si>
  <si>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</si>
  <si>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</si>
  <si>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</si>
  <si>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</si>
  <si>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</si>
  <si>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</si>
  <si>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</si>
  <si>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</si>
  <si>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</si>
  <si>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</si>
  <si>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</si>
  <si>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</si>
  <si>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</si>
  <si>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</si>
  <si>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</si>
  <si>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</si>
  <si>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</si>
  <si>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</si>
  <si>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</si>
  <si>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</si>
  <si>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</si>
  <si>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</si>
  <si>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</si>
  <si>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</si>
  <si>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</si>
  <si>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</si>
  <si>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</si>
  <si>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</si>
  <si>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</si>
  <si>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</si>
  <si>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</si>
  <si>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</si>
  <si>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</si>
  <si>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</si>
  <si>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</si>
  <si>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</si>
  <si>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</si>
  <si>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</si>
  <si>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</si>
  <si>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</si>
  <si>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</si>
  <si>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</si>
  <si>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</si>
  <si>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</si>
  <si>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</si>
  <si>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</si>
  <si>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</si>
  <si>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</si>
  <si>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</si>
  <si>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</si>
  <si>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</si>
  <si>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</si>
  <si>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</si>
  <si>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</si>
  <si>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</si>
  <si>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</si>
  <si>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parapmr</t>
  </si>
  <si>
    <t>23,8</t>
  </si>
  <si>
    <t>2</t>
  </si>
  <si>
    <t>dmtzdrevobklad</t>
  </si>
  <si>
    <t>77,175</t>
  </si>
  <si>
    <t>KRYCÍ LIST ROZPOČTU</t>
  </si>
  <si>
    <t>drevobklad</t>
  </si>
  <si>
    <t>137,59</t>
  </si>
  <si>
    <t>rostDO</t>
  </si>
  <si>
    <t>213,5</t>
  </si>
  <si>
    <t>malba</t>
  </si>
  <si>
    <t>345,763</t>
  </si>
  <si>
    <t>náterOK</t>
  </si>
  <si>
    <t>62,08</t>
  </si>
  <si>
    <t>pp</t>
  </si>
  <si>
    <t>PD, podlahová plocha</t>
  </si>
  <si>
    <t>214,32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</si>
  <si>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</si>
  <si>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</si>
  <si>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</si>
  <si>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</si>
  <si>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</si>
  <si>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</si>
  <si>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</si>
  <si>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</si>
  <si>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</si>
  <si>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</si>
  <si>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</si>
  <si>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</si>
  <si>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</si>
  <si>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</si>
  <si>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</si>
  <si>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</si>
  <si>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</si>
  <si>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776 - Podlahy povlakové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</si>
  <si>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</si>
  <si>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</si>
  <si>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</si>
  <si>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</si>
  <si>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</si>
  <si>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</si>
  <si>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</si>
  <si>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</si>
  <si>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</si>
  <si>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</si>
  <si>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</si>
  <si>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</si>
  <si>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</si>
  <si>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</si>
  <si>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</si>
  <si>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</si>
  <si>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</si>
  <si>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</si>
  <si>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</si>
  <si>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</si>
  <si>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</si>
  <si>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</si>
  <si>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</si>
  <si>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</si>
  <si>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</si>
  <si>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</si>
  <si>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</si>
  <si>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</si>
  <si>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</si>
  <si>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</si>
  <si>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</si>
  <si>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</si>
  <si>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632451...1</t>
  </si>
  <si>
    <t>Úprava otvoru (po vybúraní poklopu do rozvodného kanála) pre nový poklop stav. otvor 500x500mm</t>
  </si>
  <si>
    <t>kus</t>
  </si>
  <si>
    <t>4</t>
  </si>
  <si>
    <t>-1590792923</t>
  </si>
  <si>
    <t>632451441.S</t>
  </si>
  <si>
    <t>Doplnenie cementového poteru s plochou jednotlivo (s dodaním hmôt) do 4 m2 a hr. do 40 mm</t>
  </si>
  <si>
    <t>m2</t>
  </si>
  <si>
    <t>-186877644</t>
  </si>
  <si>
    <t>VV</t>
  </si>
  <si>
    <t>0,5*0,5*2</t>
  </si>
  <si>
    <t>8</t>
  </si>
  <si>
    <t>Rúrové vedenie</t>
  </si>
  <si>
    <t>3</t>
  </si>
  <si>
    <t>899101111</t>
  </si>
  <si>
    <t>Osadenie poklopu liatinového a oceľového vrátane rámu hmotn. do 50 kg</t>
  </si>
  <si>
    <t>ks</t>
  </si>
  <si>
    <t>763039859</t>
  </si>
  <si>
    <t>M</t>
  </si>
  <si>
    <t>552410002...1</t>
  </si>
  <si>
    <t>Hliníkový pochôdzny zadlážďovací  poklop s rámom,  400x400x50mm (stav. otvor 500x500mm), pachotesný, prachotesný (ref. vzor ACO TopTek Uniface)</t>
  </si>
  <si>
    <t>-606219787</t>
  </si>
  <si>
    <t>9</t>
  </si>
  <si>
    <t>Ostatné konštrukcie a práce-búranie</t>
  </si>
  <si>
    <t>5</t>
  </si>
  <si>
    <t>952901111.S</t>
  </si>
  <si>
    <t>Vyčistenie budov pri výške podlaží do 4 m</t>
  </si>
  <si>
    <t>-660779857</t>
  </si>
  <si>
    <t>965044201.S</t>
  </si>
  <si>
    <t>Brúsenie existujúcich betónových podláh, zbrúsenie hrúbky do 3 mm -0,00600t</t>
  </si>
  <si>
    <t>-381374559</t>
  </si>
  <si>
    <t>7</t>
  </si>
  <si>
    <t>965044291.S</t>
  </si>
  <si>
    <t>Príplatok k brúseniu existujúcich betónových podláh, za každý ďalší 1 mm hrúbky -0,00200t</t>
  </si>
  <si>
    <t>-1552515005</t>
  </si>
  <si>
    <t>pp*2</t>
  </si>
  <si>
    <t>976085311.S</t>
  </si>
  <si>
    <t>Vybúranie podlahového poklopu vrátane rámu,  -0,04400t</t>
  </si>
  <si>
    <t>293371292</t>
  </si>
  <si>
    <t>979081111.S</t>
  </si>
  <si>
    <t>Odvoz sutiny a vybúraných hmôt na skládku do 1 km</t>
  </si>
  <si>
    <t>t</t>
  </si>
  <si>
    <t>545319956</t>
  </si>
  <si>
    <t>10</t>
  </si>
  <si>
    <t>979081121.S</t>
  </si>
  <si>
    <t>Odvoz sutiny a vybúraných hmôt na skládku za každý ďalší 1 km</t>
  </si>
  <si>
    <t>610969882</t>
  </si>
  <si>
    <t>5,101*24 'Prepočítané koeficientom množstva</t>
  </si>
  <si>
    <t>11</t>
  </si>
  <si>
    <t>979082111.S</t>
  </si>
  <si>
    <t>Vnútrostavenisková doprava sutiny a vybúraných hmôt do 10 m</t>
  </si>
  <si>
    <t>-687833196</t>
  </si>
  <si>
    <t>12</t>
  </si>
  <si>
    <t>979082121.S</t>
  </si>
  <si>
    <t>Vnútrostavenisková doprava sutiny a vybúraných hmôt za každých ďalších 5 m</t>
  </si>
  <si>
    <t>1538987487</t>
  </si>
  <si>
    <t>5,101*8 'Prepočítané koeficientom množstva</t>
  </si>
  <si>
    <t>13</t>
  </si>
  <si>
    <t>979089012.S</t>
  </si>
  <si>
    <t>Poplatok za skladovanie - betón, tehly, dlaždice (17 01) ostatné</t>
  </si>
  <si>
    <t>1641894536</t>
  </si>
  <si>
    <t>14</t>
  </si>
  <si>
    <t>979089112.S</t>
  </si>
  <si>
    <t>Poplatok za skladovanie - drevo, sklo, plasty (17 02 ), ostatné</t>
  </si>
  <si>
    <t>-638778079</t>
  </si>
  <si>
    <t>15</t>
  </si>
  <si>
    <t>979089312.S</t>
  </si>
  <si>
    <t>Poplatok za skladovanie - kovy (meď, bronz, mosadz atď.) (17 04 ), ostatné</t>
  </si>
  <si>
    <t>1927286895</t>
  </si>
  <si>
    <t>16</t>
  </si>
  <si>
    <t>979089612.S</t>
  </si>
  <si>
    <t>Poplatok za skladovanie - iné odpady zo stavieb a demolácií (17 09), ostatné</t>
  </si>
  <si>
    <t>253599766</t>
  </si>
  <si>
    <t>99</t>
  </si>
  <si>
    <t>Presun hmôt HSV</t>
  </si>
  <si>
    <t>17</t>
  </si>
  <si>
    <t>999281111.S</t>
  </si>
  <si>
    <t>Presun hmôt pre opravy a údržbu objektov vrátane vonkajších plášťov výšky do 25 m</t>
  </si>
  <si>
    <t>-1636702327</t>
  </si>
  <si>
    <t>PSV</t>
  </si>
  <si>
    <t>Práce a dodávky PSV</t>
  </si>
  <si>
    <t>735</t>
  </si>
  <si>
    <t>Ústredné kúrenie - vykurovacie telesá</t>
  </si>
  <si>
    <t>18</t>
  </si>
  <si>
    <t>735111...p</t>
  </si>
  <si>
    <t>Demontáž vykurovacieho telesa (vypustenie, odpojenie, demontáž vrátane konzôl, presun, zaslepenie napojení, odrezanie, odvoz)</t>
  </si>
  <si>
    <t>kpl</t>
  </si>
  <si>
    <t>793063365</t>
  </si>
  <si>
    <t>763</t>
  </si>
  <si>
    <t>Konštrukcie - drevostavby</t>
  </si>
  <si>
    <t>19</t>
  </si>
  <si>
    <t>763119112.S</t>
  </si>
  <si>
    <t>SDK priečka s izoláciou ochrana hran (rohov) voľne stojacich priečok uholníkom Al 25x25 mm</t>
  </si>
  <si>
    <t>m</t>
  </si>
  <si>
    <t>-66489667</t>
  </si>
  <si>
    <t>763126610.S</t>
  </si>
  <si>
    <t>Predsadená SDK stena hr. 62.5 mm, na oceľovej konštrukcií CD+UD, jednoducho opláštená doskou štandardnou A12.5 mm, TI 50 mm</t>
  </si>
  <si>
    <t>-821838411</t>
  </si>
  <si>
    <t>3,2*1</t>
  </si>
  <si>
    <t>21</t>
  </si>
  <si>
    <t>998763301.S</t>
  </si>
  <si>
    <t>Presun hmôt pre sádrokartónové konštrukcie v objektoch výšky do 7 m</t>
  </si>
  <si>
    <t>1950246296</t>
  </si>
  <si>
    <t>766</t>
  </si>
  <si>
    <t>Konštrukcie stolárske</t>
  </si>
  <si>
    <t>22</t>
  </si>
  <si>
    <t>76641181...R</t>
  </si>
  <si>
    <t>Spätná montáž ribstolov (po realizácií podlahy, malieb, náterov)</t>
  </si>
  <si>
    <t>-538304626</t>
  </si>
  <si>
    <t>2*2*2</t>
  </si>
  <si>
    <t>23</t>
  </si>
  <si>
    <t>76641182...R</t>
  </si>
  <si>
    <t>Demontáž ribstolov pre spätné použitie, presun, uloženie</t>
  </si>
  <si>
    <t>-786350248</t>
  </si>
  <si>
    <t>24</t>
  </si>
  <si>
    <t>766411821.S</t>
  </si>
  <si>
    <t>Demontáž obloženia stien panelmi, palub. doskami,  -0,01098t</t>
  </si>
  <si>
    <t>350804798</t>
  </si>
  <si>
    <t>1,5*5,4</t>
  </si>
  <si>
    <t>1,5*(23,8+1,55*2+8,65-2,5+0,5*2)</t>
  </si>
  <si>
    <t>0,6*4*2                 "stĺp stredný</t>
  </si>
  <si>
    <t>Medzisúčet</t>
  </si>
  <si>
    <t>4*5,5*0,15*(4)    "Demontáž dosák š. do 150mm z oceľ. roštu (kryty radiátorov)</t>
  </si>
  <si>
    <t>Súčet</t>
  </si>
  <si>
    <t>25</t>
  </si>
  <si>
    <t>766411822.S</t>
  </si>
  <si>
    <t>Demontáž obloženia stien panelmi, podkladových roštov,  -0,00800t</t>
  </si>
  <si>
    <t>-1824746396</t>
  </si>
  <si>
    <t>26</t>
  </si>
  <si>
    <t>766416132.S</t>
  </si>
  <si>
    <t>Montáž oblož. stien, stĺpov a pilierov nad 5 m2 panelmi obkladovými dyhovanými, veľkosti nad 0.6 do 1,5 m2</t>
  </si>
  <si>
    <t>-1535317049</t>
  </si>
  <si>
    <t>2,2*(23,8+0,5*2+8,65*2+1,55*2+0,3*2+0,15*2*2+0,25*2)</t>
  </si>
  <si>
    <t>-2,2*2*2                      "za ripstolami</t>
  </si>
  <si>
    <t>-2,2*(2,5+0,9)              "dvere</t>
  </si>
  <si>
    <t>1,15*23,8                 "pod oknami</t>
  </si>
  <si>
    <t>2,2*2*(0,6*2+1,4+0,6+1,5+0,6)   "stĺpy</t>
  </si>
  <si>
    <t>27</t>
  </si>
  <si>
    <t>6062100009...p</t>
  </si>
  <si>
    <t>Doska obkladová z preglejky  hr. 18 mm (kvalita BB/CP)</t>
  </si>
  <si>
    <t>32</t>
  </si>
  <si>
    <t>1581336935</t>
  </si>
  <si>
    <t>137,59*1,1 'Prepočítané koeficientom množstva</t>
  </si>
  <si>
    <t>28</t>
  </si>
  <si>
    <t>766417111.S</t>
  </si>
  <si>
    <t>Montáž obloženia stien, stĺpov a pilierov podkladový rošt</t>
  </si>
  <si>
    <t>-864240369</t>
  </si>
  <si>
    <t>5*(23,8+0,5*2+8,65*2+1,55*2+0,3*2+0,15*2*2+0,25*2)</t>
  </si>
  <si>
    <t>-(5)*2*2*2                      "za ripstolami</t>
  </si>
  <si>
    <t>-(5)*2*(2,5+0,9)              "dvere</t>
  </si>
  <si>
    <t>3*23,8*0                 "pod oknami...sú  oceľ. uholníky</t>
  </si>
  <si>
    <t>5*2*(0,6*2+1,4+0,6+1,5+0,6)   "stĺpy</t>
  </si>
  <si>
    <t>29</t>
  </si>
  <si>
    <t>605430000100.S</t>
  </si>
  <si>
    <t>Rezivo stavebné zo smreku - laty impregnované hr. 30 mm, š. 50 mm, dĺ. 4000-5000 mm</t>
  </si>
  <si>
    <t>m3</t>
  </si>
  <si>
    <t>-1108324628</t>
  </si>
  <si>
    <t>0,352211302211302*1,04 'Prepočítané koeficientom množstva</t>
  </si>
  <si>
    <t>30</t>
  </si>
  <si>
    <t>998766201.S</t>
  </si>
  <si>
    <t>Presun hmot pre konštrukcie stolárske v objektoch výšky do 6 m</t>
  </si>
  <si>
    <t>%</t>
  </si>
  <si>
    <t>-1901743197</t>
  </si>
  <si>
    <t>767</t>
  </si>
  <si>
    <t>Konštrukcie doplnkové kovové</t>
  </si>
  <si>
    <t>31</t>
  </si>
  <si>
    <t>7671651...1</t>
  </si>
  <si>
    <t>Osadenie kovovej vetracej mriežky (kryt proti prepadávaniu predmetov)</t>
  </si>
  <si>
    <t>1394426508</t>
  </si>
  <si>
    <t>5,5*4+0,5*3+0,15*2</t>
  </si>
  <si>
    <t>55242199.1</t>
  </si>
  <si>
    <t>Výroba+dodávka - vetracia mriežka  š=120mm v ráme (vrchný kryt obkladu pod oknami), oceľ. rám L20x20mm, mriežka zvárané pletivo 25x25mm, hr. drôtu 2-3mm, povrch. úprava náter</t>
  </si>
  <si>
    <t>2085761338</t>
  </si>
  <si>
    <t>33</t>
  </si>
  <si>
    <t>7671651...2</t>
  </si>
  <si>
    <t>Osadenie kovového ochranného krytu stropného svietidla</t>
  </si>
  <si>
    <t>543187501</t>
  </si>
  <si>
    <t>34</t>
  </si>
  <si>
    <t>55242299.1</t>
  </si>
  <si>
    <t>Výroba+dodávka -  kovového ochranného krytu stropného svietidla 1300x700x100mm, oceľ. rám L20x20mm, mriežka zvárané pletivo 50x50mm, hr. drôtu 2-3mm, povrch. úprava náter</t>
  </si>
  <si>
    <t>-334280463</t>
  </si>
  <si>
    <t>35</t>
  </si>
  <si>
    <t>55242299.2</t>
  </si>
  <si>
    <t>Výroba+dodávka -  kovového ochranného krytu stropného svietidla 1300x400x100mm, oceľ. rám L20x20mm, mriežka zvárané pletivo 50x50mm, hr. drôtu 2-3mm, povrch. úprava náter</t>
  </si>
  <si>
    <t>-1059673237</t>
  </si>
  <si>
    <t>36</t>
  </si>
  <si>
    <t>767510...1</t>
  </si>
  <si>
    <t>Osadenie revíznych dvierok  do dreveného panelového obkladu (vrátane vyrezania otvoru v doske a v rošte, pretmelenia, ukotvenia, montážny materiál)</t>
  </si>
  <si>
    <t>-12504448</t>
  </si>
  <si>
    <t>5+2</t>
  </si>
  <si>
    <t>37</t>
  </si>
  <si>
    <t>168051</t>
  </si>
  <si>
    <t>Dvierka revízne kovové  300×300 mm biele, zatváranie na zapustený štvorhran</t>
  </si>
  <si>
    <t>1211069657</t>
  </si>
  <si>
    <t>38</t>
  </si>
  <si>
    <t>168052</t>
  </si>
  <si>
    <t>Dvierka revízne kovové  150×150 mm biele, zatváranie na zapustený štvorhranm</t>
  </si>
  <si>
    <t>-1514129792</t>
  </si>
  <si>
    <t>39</t>
  </si>
  <si>
    <t>767610012...1</t>
  </si>
  <si>
    <t>Vyvesenie oceľových  krídiel  ochranných mreží okien, pre vykonanie stavebných  zmien, plochy do 2 m2, spätné zavesenie</t>
  </si>
  <si>
    <t>1755195940</t>
  </si>
  <si>
    <t>4*4            "pre výmenu pletiva</t>
  </si>
  <si>
    <t>40</t>
  </si>
  <si>
    <t>76761399...1</t>
  </si>
  <si>
    <t>Demontáž výplne (pletiva) oceľového rámu okenného krytu,  -0,0012t</t>
  </si>
  <si>
    <t>-1282391121</t>
  </si>
  <si>
    <t>4,6*2,2*(4)</t>
  </si>
  <si>
    <t>41</t>
  </si>
  <si>
    <t>76761399...2</t>
  </si>
  <si>
    <t>Montáž výplne oceľového rámu okenných krytov bodovo zváranou sieťou, navarenie, spoje sietí plochá oceľ</t>
  </si>
  <si>
    <t>2089398725</t>
  </si>
  <si>
    <t>42</t>
  </si>
  <si>
    <t>31311000 ZS</t>
  </si>
  <si>
    <t xml:space="preserve"> Bodovo zvárané sito 50x50 mm/3x3mm, povrchová úprava pozik.</t>
  </si>
  <si>
    <t>-1033186520</t>
  </si>
  <si>
    <t>40,48*1,1 'Prepočítané koeficientom množstva</t>
  </si>
  <si>
    <t>43</t>
  </si>
  <si>
    <t>7679954...1</t>
  </si>
  <si>
    <t>Dodávka, výroba a montáž kovového predsadeného roštu pre drev. panelový obklad pod oknami, vrátane povrch. úpravy - náter</t>
  </si>
  <si>
    <t>kg</t>
  </si>
  <si>
    <t>1859086704</t>
  </si>
  <si>
    <t>23,8*3*3,06*1,08       "uholník   L50x50x4mm</t>
  </si>
  <si>
    <t>(4*6*3)*0,5*(1,08)        "predĺženie pre predsadenie uholníka</t>
  </si>
  <si>
    <t>44</t>
  </si>
  <si>
    <t>767996800...VS</t>
  </si>
  <si>
    <t>Demontáž oceľ. konštrukcie stĺpikov volejbalu, presun, uskladnenie (pre spätné použitie)</t>
  </si>
  <si>
    <t>-700573707</t>
  </si>
  <si>
    <t>45</t>
  </si>
  <si>
    <t>767996900...VS</t>
  </si>
  <si>
    <t>Spätná montáž oceľ. konštrukcie stĺpikov volejbalu, vrátane úpravy a doplnenia kotvenia</t>
  </si>
  <si>
    <t>579823725</t>
  </si>
  <si>
    <t>46</t>
  </si>
  <si>
    <t>998767201.S</t>
  </si>
  <si>
    <t>Presun hmôt pre kovové stavebné doplnkové konštrukcie v objektoch výšky do 6 m</t>
  </si>
  <si>
    <t>543432536</t>
  </si>
  <si>
    <t>776</t>
  </si>
  <si>
    <t>Podlahy povlakové</t>
  </si>
  <si>
    <t>47</t>
  </si>
  <si>
    <t>776511820...1</t>
  </si>
  <si>
    <t>Odstránenie povlakových podláh športových hr. do 10mm z nášľapnej plochy lepených s podložkou,  -0,00571t</t>
  </si>
  <si>
    <t>1659274569</t>
  </si>
  <si>
    <t>48</t>
  </si>
  <si>
    <t>776591010.S</t>
  </si>
  <si>
    <t>Lepenie elastických povlakových podláh pre športové plochy hrúbky nad 5 mm</t>
  </si>
  <si>
    <t>-1907594046</t>
  </si>
  <si>
    <t>49</t>
  </si>
  <si>
    <t>284170002...1</t>
  </si>
  <si>
    <t>Taraflex Sport M Performance  1,5mx20m, hrúbka 9,0 mm, dve farby</t>
  </si>
  <si>
    <t>2058556526</t>
  </si>
  <si>
    <t>pp*1,03</t>
  </si>
  <si>
    <t>50</t>
  </si>
  <si>
    <t>776591020.S</t>
  </si>
  <si>
    <t>Vyznačenie čiar na povlakových povrchoch, čiarovanie</t>
  </si>
  <si>
    <t>-1253121095</t>
  </si>
  <si>
    <t>51</t>
  </si>
  <si>
    <t>776990105.S</t>
  </si>
  <si>
    <t>Vysávanie podkladu pred kladením povlakovýck podláh</t>
  </si>
  <si>
    <t>781717298</t>
  </si>
  <si>
    <t>52</t>
  </si>
  <si>
    <t>776990110.S</t>
  </si>
  <si>
    <t>Penetrovanie podkladu pred kladením povlakových podláh</t>
  </si>
  <si>
    <t>-187762214</t>
  </si>
  <si>
    <t>53</t>
  </si>
  <si>
    <t>776992122.S</t>
  </si>
  <si>
    <t>Tmelenie podkladu, stierkovanie vyrovnávacím tmelom hr. 3 mm lokálne</t>
  </si>
  <si>
    <t>1847637603</t>
  </si>
  <si>
    <t>pp*0,15</t>
  </si>
  <si>
    <t>54</t>
  </si>
  <si>
    <t>776992127.S</t>
  </si>
  <si>
    <t>Vyspravenie podkladu nivelačnou stierkou hr. 5 mm</t>
  </si>
  <si>
    <t>1099812898</t>
  </si>
  <si>
    <t>55</t>
  </si>
  <si>
    <t>776992200.S</t>
  </si>
  <si>
    <t>Príprava podkladu prebrúsením strojne brúskou na betón</t>
  </si>
  <si>
    <t>1322914879</t>
  </si>
  <si>
    <t>56</t>
  </si>
  <si>
    <t>998776201.S</t>
  </si>
  <si>
    <t>Presun hmôt pre podlahy povlakové v objektoch výšky do 6 m</t>
  </si>
  <si>
    <t>339444210</t>
  </si>
  <si>
    <t>783</t>
  </si>
  <si>
    <t>Nátery</t>
  </si>
  <si>
    <t>57</t>
  </si>
  <si>
    <t>783201811</t>
  </si>
  <si>
    <t>Odstránenie starých náterov z kovových stavebných doplnkových konštrukcií oškrabaním</t>
  </si>
  <si>
    <t>-1372050292</t>
  </si>
  <si>
    <t>58</t>
  </si>
  <si>
    <t>783225100</t>
  </si>
  <si>
    <t>Nátery kov.stav.doplnk.konštr. syntetické na vzduchu schnúce dvojnás. 1x s emailov. - 105µm</t>
  </si>
  <si>
    <t>1354805445</t>
  </si>
  <si>
    <t>4,8*2,4*4         "okenné mreže vrátane rámu</t>
  </si>
  <si>
    <t xml:space="preserve">2,5*2,5*2              "dvere vstup </t>
  </si>
  <si>
    <t>0,3*(2,05*2+0,9)    "záruben</t>
  </si>
  <si>
    <t>1*2                             "stĺpiky volejbalu</t>
  </si>
  <si>
    <t>59</t>
  </si>
  <si>
    <t>783671102...1</t>
  </si>
  <si>
    <t>Nátery stolárskych výrobkov polyuretanové 2x lakovaním+1xprebrúsenie</t>
  </si>
  <si>
    <t>-1553027039</t>
  </si>
  <si>
    <t>784</t>
  </si>
  <si>
    <t>Maľby</t>
  </si>
  <si>
    <t>60</t>
  </si>
  <si>
    <t>784402801.S</t>
  </si>
  <si>
    <t>Odstránenie malieb oškrabaním, výšky do 3,80 m, -0,0003 t</t>
  </si>
  <si>
    <t>-799660543</t>
  </si>
  <si>
    <t>61</t>
  </si>
  <si>
    <t>784410100.S</t>
  </si>
  <si>
    <t>Penetrovanie jednonásobné jemnozrnných podkladov výšky do 3,80 m</t>
  </si>
  <si>
    <t>1327856943</t>
  </si>
  <si>
    <t>62</t>
  </si>
  <si>
    <t>784410500.S</t>
  </si>
  <si>
    <t>Prebrúsenie a oprášenie jemnozrnných povrchov výšky do 3,80 m</t>
  </si>
  <si>
    <t>-1925331723</t>
  </si>
  <si>
    <t>63</t>
  </si>
  <si>
    <t>784410600.S</t>
  </si>
  <si>
    <t>Vyrovnanie trhlín a nerovností na jemnozrnných povrchoch výšky do 3,80 m</t>
  </si>
  <si>
    <t>2122169378</t>
  </si>
  <si>
    <t>64</t>
  </si>
  <si>
    <t>784418011.S</t>
  </si>
  <si>
    <t>Zakrývanie otvorov, podláh a zariadení fóliou v miestnostiach alebo na schodisku</t>
  </si>
  <si>
    <t>573495780</t>
  </si>
  <si>
    <t>4,8*2,4*4+2,5*2,5+2   "okná, dvere</t>
  </si>
  <si>
    <t>65</t>
  </si>
  <si>
    <t>784418012.S</t>
  </si>
  <si>
    <t>Zakrývanie podláh a zariadení papierom v miestnostiach alebo na schodisku</t>
  </si>
  <si>
    <t>43267750</t>
  </si>
  <si>
    <t>66</t>
  </si>
  <si>
    <t>784452371</t>
  </si>
  <si>
    <t>Maľby z maliarskych zmesí Primalex, Farmal, ručne nanášané tónované dvojnásobné na jemnozrnný podklad výšky do 3,80 m</t>
  </si>
  <si>
    <t>-2098585427</t>
  </si>
  <si>
    <t>214,32              " strop PD</t>
  </si>
  <si>
    <t>5,7*2*3*0,25+2,4*3*2*0,25      "zvislice prievlakov</t>
  </si>
  <si>
    <t xml:space="preserve">2*(3,8-2,2)*(23,8/2+8,65+1,55+0,25+0,2+0,15+0,1)   "steny </t>
  </si>
  <si>
    <t>1*2,2*8            "za ribstolami</t>
  </si>
  <si>
    <t>23,8*(3,8-1,275)-4*(4,6*2,16)+0,15*(4,6+2,16*2)*4+(3,8-1,275)*0,2*2*3        "obvod. stena s oknami</t>
  </si>
  <si>
    <t>67</t>
  </si>
  <si>
    <t>784498911.S</t>
  </si>
  <si>
    <t>Vyhladenie maliarskou sadrou jednonásobné v miestnosti alebo na schodisku do 3,80 m</t>
  </si>
  <si>
    <t>1178723736</t>
  </si>
  <si>
    <t>malba*0,10</t>
  </si>
  <si>
    <t>68</t>
  </si>
  <si>
    <t>784498921.S</t>
  </si>
  <si>
    <t>Vyhladenie maliarskou sadrou dvojnásobné v miestnosti alebo na schodisku do 3,80 m</t>
  </si>
  <si>
    <t>-35101999</t>
  </si>
  <si>
    <t>malba*0,05</t>
  </si>
  <si>
    <t>Práce a dodávky M</t>
  </si>
  <si>
    <t>21-M</t>
  </si>
  <si>
    <t>Elektromontáže</t>
  </si>
  <si>
    <t>69</t>
  </si>
  <si>
    <t>210-10-1002</t>
  </si>
  <si>
    <t>Demontáž svietidiel vrátane ochranných krytov oceľových</t>
  </si>
  <si>
    <t>1849760812</t>
  </si>
  <si>
    <t>4*3</t>
  </si>
  <si>
    <t>70</t>
  </si>
  <si>
    <t>210-10-1003</t>
  </si>
  <si>
    <t>Demontáž zásuviek a vypínačov</t>
  </si>
  <si>
    <t>-586545628</t>
  </si>
  <si>
    <t>3+3</t>
  </si>
  <si>
    <t>71</t>
  </si>
  <si>
    <t>210-10-2001</t>
  </si>
  <si>
    <t>Montáž  a zapojenie svietidiel (na pôvodnú kabaláž)</t>
  </si>
  <si>
    <t>-1610667585</t>
  </si>
  <si>
    <t>72</t>
  </si>
  <si>
    <t>3480011950-01</t>
  </si>
  <si>
    <t>Svietidlo  stropné - LED panel prisadený s bielym rámčekom, 1200x600x30mm, 70W, 7048lm, IP20, 4000K, 230V, CRI min.80</t>
  </si>
  <si>
    <t>256</t>
  </si>
  <si>
    <t>-470783477</t>
  </si>
  <si>
    <t>73</t>
  </si>
  <si>
    <t>3480011950-02</t>
  </si>
  <si>
    <t>Svietidlo  stropné - LED panel prisadený s bielym rámčekom, 1200x300x30mm, 48W, 4900lm, IP20, 4000K, 230V, CRI min.80</t>
  </si>
  <si>
    <t>1562496944</t>
  </si>
  <si>
    <t>74</t>
  </si>
  <si>
    <t>210-10-2003</t>
  </si>
  <si>
    <t>Montáž+dodávka vypínačov</t>
  </si>
  <si>
    <t>-124987656</t>
  </si>
  <si>
    <t>75</t>
  </si>
  <si>
    <t>210-10-2004</t>
  </si>
  <si>
    <t>Montáž+dodávka zásuviek</t>
  </si>
  <si>
    <t>1510176612</t>
  </si>
  <si>
    <t>ZOZNAM FIGÚR</t>
  </si>
  <si>
    <t>Výmera</t>
  </si>
  <si>
    <t>Použitie figúry: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</si>
</sst>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sz val="10"/>
      <color rgb="FFFFFFFF"/>
      <name val="Arial CE"/>
      <family val="2"/>
    </font>
    <font>
      <b/>
      <sz val="10"/>
      <color rgb="FFFFFFFF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7" fillId="4" borderId="0" xfId="0" applyFont="1" applyFill="1" applyAlignment="1">
      <alignment horizontal="left" vertical="center"/>
    </xf>
    <xf numFmtId="4" fontId="27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166" fontId="36" fillId="0" borderId="10" xfId="0" applyNumberFormat="1" applyFont="1" applyBorder="1" applyAlignment="1">
      <alignment/>
    </xf>
    <xf numFmtId="166" fontId="36" fillId="0" borderId="11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right" vertical="center"/>
    </xf>
    <xf numFmtId="0" fontId="25" fillId="4" borderId="21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I4" sqref="AI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574218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0.3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64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2:71" s="1" customFormat="1" ht="12" customHeight="1">
      <c r="B5" s="20"/>
      <c r="D5" s="24" t="s">
        <v>12</v>
      </c>
      <c r="K5" s="226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0"/>
      <c r="BE5" s="223" t="s">
        <v>14</v>
      </c>
      <c r="BS5" s="17" t="s">
        <v>6</v>
      </c>
    </row>
    <row r="6" spans="2:71" s="1" customFormat="1" ht="36.95" customHeight="1">
      <c r="B6" s="20"/>
      <c r="D6" s="26" t="s">
        <v>15</v>
      </c>
      <c r="K6" s="228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0"/>
      <c r="BE6" s="224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4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269"/>
      <c r="AR8" s="20"/>
      <c r="BE8" s="224"/>
      <c r="BS8" s="17" t="s">
        <v>6</v>
      </c>
    </row>
    <row r="9" spans="2:71" s="1" customFormat="1" ht="14.45" customHeight="1">
      <c r="B9" s="20"/>
      <c r="AR9" s="20"/>
      <c r="BE9" s="224"/>
      <c r="BS9" s="17" t="s">
        <v>6</v>
      </c>
    </row>
    <row r="10" spans="2:71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4"/>
      <c r="BS10" s="17" t="s">
        <v>6</v>
      </c>
    </row>
    <row r="11" spans="2:71" s="1" customFormat="1" ht="18.45" customHeight="1">
      <c r="B11" s="20"/>
      <c r="E11" s="25" t="s">
        <v>20</v>
      </c>
      <c r="AK11" s="27" t="s">
        <v>24</v>
      </c>
      <c r="AN11" s="25" t="s">
        <v>1</v>
      </c>
      <c r="AR11" s="20"/>
      <c r="BE11" s="224"/>
      <c r="BS11" s="17" t="s">
        <v>6</v>
      </c>
    </row>
    <row r="12" spans="2:71" s="1" customFormat="1" ht="6.95" customHeight="1">
      <c r="B12" s="20"/>
      <c r="AR12" s="20"/>
      <c r="BE12" s="224"/>
      <c r="BS12" s="17" t="s">
        <v>6</v>
      </c>
    </row>
    <row r="13" spans="2:71" s="1" customFormat="1" ht="12" customHeight="1">
      <c r="B13" s="20"/>
      <c r="D13" s="27" t="s">
        <v>25</v>
      </c>
      <c r="AK13" s="27" t="s">
        <v>23</v>
      </c>
      <c r="AN13" s="29" t="s">
        <v>26</v>
      </c>
      <c r="AR13" s="20"/>
      <c r="BE13" s="224"/>
      <c r="BS13" s="17" t="s">
        <v>6</v>
      </c>
    </row>
    <row r="14" spans="2:71" ht="12.75">
      <c r="B14" s="20"/>
      <c r="E14" s="229" t="s">
        <v>26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7" t="s">
        <v>24</v>
      </c>
      <c r="AN14" s="29" t="s">
        <v>26</v>
      </c>
      <c r="AR14" s="20"/>
      <c r="BE14" s="224"/>
      <c r="BS14" s="17" t="s">
        <v>6</v>
      </c>
    </row>
    <row r="15" spans="2:71" s="1" customFormat="1" ht="6.95" customHeight="1">
      <c r="B15" s="20"/>
      <c r="AR15" s="20"/>
      <c r="BE15" s="224"/>
      <c r="BS15" s="17" t="s">
        <v>3</v>
      </c>
    </row>
    <row r="16" spans="2:71" s="1" customFormat="1" ht="12" customHeight="1">
      <c r="B16" s="20"/>
      <c r="D16" s="27" t="s">
        <v>27</v>
      </c>
      <c r="AK16" s="27" t="s">
        <v>23</v>
      </c>
      <c r="AN16" s="25" t="s">
        <v>1</v>
      </c>
      <c r="AR16" s="20"/>
      <c r="BE16" s="224"/>
      <c r="BS16" s="17" t="s">
        <v>3</v>
      </c>
    </row>
    <row r="17" spans="2:71" s="1" customFormat="1" ht="18.45" customHeight="1">
      <c r="B17" s="20"/>
      <c r="E17" s="25" t="s">
        <v>20</v>
      </c>
      <c r="AK17" s="27" t="s">
        <v>24</v>
      </c>
      <c r="AN17" s="25" t="s">
        <v>1</v>
      </c>
      <c r="AR17" s="20"/>
      <c r="BE17" s="224"/>
      <c r="BS17" s="17" t="s">
        <v>28</v>
      </c>
    </row>
    <row r="18" spans="2:71" s="1" customFormat="1" ht="6.95" customHeight="1">
      <c r="B18" s="20"/>
      <c r="AR18" s="20"/>
      <c r="BE18" s="224"/>
      <c r="BS18" s="17" t="s">
        <v>6</v>
      </c>
    </row>
    <row r="19" spans="2:71" s="1" customFormat="1" ht="12" customHeight="1">
      <c r="B19" s="20"/>
      <c r="D19" s="27" t="s">
        <v>29</v>
      </c>
      <c r="AK19" s="27" t="s">
        <v>23</v>
      </c>
      <c r="AN19" s="25" t="s">
        <v>1</v>
      </c>
      <c r="AR19" s="20"/>
      <c r="BE19" s="224"/>
      <c r="BS19" s="17" t="s">
        <v>6</v>
      </c>
    </row>
    <row r="20" spans="2:71" s="1" customFormat="1" ht="18.45" customHeight="1">
      <c r="B20" s="20"/>
      <c r="E20" s="270" t="s">
        <v>20</v>
      </c>
      <c r="F20" s="270"/>
      <c r="G20" s="270"/>
      <c r="H20" s="270"/>
      <c r="I20" s="270"/>
      <c r="J20" s="270"/>
      <c r="K20" s="270"/>
      <c r="L20" s="270"/>
      <c r="AK20" s="27" t="s">
        <v>24</v>
      </c>
      <c r="AN20" s="25" t="s">
        <v>1</v>
      </c>
      <c r="AR20" s="20"/>
      <c r="BE20" s="224"/>
      <c r="BS20" s="17" t="s">
        <v>28</v>
      </c>
    </row>
    <row r="21" spans="2:57" s="1" customFormat="1" ht="6.95" customHeight="1">
      <c r="B21" s="20"/>
      <c r="AR21" s="20"/>
      <c r="BE21" s="224"/>
    </row>
    <row r="22" spans="2:57" s="1" customFormat="1" ht="12" customHeight="1">
      <c r="B22" s="20"/>
      <c r="D22" s="27" t="s">
        <v>30</v>
      </c>
      <c r="AR22" s="20"/>
      <c r="BE22" s="224"/>
    </row>
    <row r="23" spans="2:57" s="1" customFormat="1" ht="16.5" customHeight="1">
      <c r="B23" s="20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20"/>
      <c r="BE23" s="224"/>
    </row>
    <row r="24" spans="2:57" s="1" customFormat="1" ht="6.95" customHeight="1">
      <c r="B24" s="20"/>
      <c r="AR24" s="20"/>
      <c r="BE24" s="224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4"/>
    </row>
    <row r="26" spans="1:57" s="2" customFormat="1" ht="25.95" customHeight="1">
      <c r="A26" s="32"/>
      <c r="B26" s="33"/>
      <c r="C26" s="32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ROUND(AG94,2)</f>
        <v>0</v>
      </c>
      <c r="AL26" s="233"/>
      <c r="AM26" s="233"/>
      <c r="AN26" s="233"/>
      <c r="AO26" s="233"/>
      <c r="AP26" s="32"/>
      <c r="AQ26" s="32"/>
      <c r="AR26" s="33"/>
      <c r="BE26" s="224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4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4" t="s">
        <v>32</v>
      </c>
      <c r="M28" s="234"/>
      <c r="N28" s="234"/>
      <c r="O28" s="234"/>
      <c r="P28" s="234"/>
      <c r="Q28" s="32"/>
      <c r="R28" s="32"/>
      <c r="S28" s="32"/>
      <c r="T28" s="32"/>
      <c r="U28" s="32"/>
      <c r="V28" s="32"/>
      <c r="W28" s="234" t="s">
        <v>33</v>
      </c>
      <c r="X28" s="234"/>
      <c r="Y28" s="234"/>
      <c r="Z28" s="234"/>
      <c r="AA28" s="234"/>
      <c r="AB28" s="234"/>
      <c r="AC28" s="234"/>
      <c r="AD28" s="234"/>
      <c r="AE28" s="234"/>
      <c r="AF28" s="32"/>
      <c r="AG28" s="32"/>
      <c r="AH28" s="32"/>
      <c r="AI28" s="32"/>
      <c r="AJ28" s="32"/>
      <c r="AK28" s="234" t="s">
        <v>34</v>
      </c>
      <c r="AL28" s="234"/>
      <c r="AM28" s="234"/>
      <c r="AN28" s="234"/>
      <c r="AO28" s="234"/>
      <c r="AP28" s="32"/>
      <c r="AQ28" s="32"/>
      <c r="AR28" s="33"/>
      <c r="BE28" s="224"/>
    </row>
    <row r="29" spans="2:57" s="3" customFormat="1" ht="14.45" customHeight="1">
      <c r="B29" s="37"/>
      <c r="D29" s="27" t="s">
        <v>35</v>
      </c>
      <c r="F29" s="38" t="s">
        <v>36</v>
      </c>
      <c r="L29" s="237">
        <v>0.2</v>
      </c>
      <c r="M29" s="236"/>
      <c r="N29" s="236"/>
      <c r="O29" s="236"/>
      <c r="P29" s="236"/>
      <c r="Q29" s="39"/>
      <c r="R29" s="39"/>
      <c r="S29" s="39"/>
      <c r="T29" s="39"/>
      <c r="U29" s="39"/>
      <c r="V29" s="39"/>
      <c r="W29" s="235">
        <f>ROUND(AZ94,2)</f>
        <v>0</v>
      </c>
      <c r="X29" s="236"/>
      <c r="Y29" s="236"/>
      <c r="Z29" s="236"/>
      <c r="AA29" s="236"/>
      <c r="AB29" s="236"/>
      <c r="AC29" s="236"/>
      <c r="AD29" s="236"/>
      <c r="AE29" s="236"/>
      <c r="AF29" s="39"/>
      <c r="AG29" s="39"/>
      <c r="AH29" s="39"/>
      <c r="AI29" s="39"/>
      <c r="AJ29" s="39"/>
      <c r="AK29" s="235">
        <f>ROUND(AV94,2)</f>
        <v>0</v>
      </c>
      <c r="AL29" s="236"/>
      <c r="AM29" s="236"/>
      <c r="AN29" s="236"/>
      <c r="AO29" s="236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25"/>
    </row>
    <row r="30" spans="2:57" s="3" customFormat="1" ht="14.45" customHeight="1">
      <c r="B30" s="37"/>
      <c r="F30" s="38" t="s">
        <v>37</v>
      </c>
      <c r="L30" s="237">
        <v>0.2</v>
      </c>
      <c r="M30" s="236"/>
      <c r="N30" s="236"/>
      <c r="O30" s="236"/>
      <c r="P30" s="236"/>
      <c r="Q30" s="39"/>
      <c r="R30" s="39"/>
      <c r="S30" s="39"/>
      <c r="T30" s="39"/>
      <c r="U30" s="39"/>
      <c r="V30" s="39"/>
      <c r="W30" s="235">
        <f>ROUND(BA94,2)</f>
        <v>0</v>
      </c>
      <c r="X30" s="236"/>
      <c r="Y30" s="236"/>
      <c r="Z30" s="236"/>
      <c r="AA30" s="236"/>
      <c r="AB30" s="236"/>
      <c r="AC30" s="236"/>
      <c r="AD30" s="236"/>
      <c r="AE30" s="236"/>
      <c r="AF30" s="39"/>
      <c r="AG30" s="39"/>
      <c r="AH30" s="39"/>
      <c r="AI30" s="39"/>
      <c r="AJ30" s="39"/>
      <c r="AK30" s="235">
        <f>ROUND(AW94,2)</f>
        <v>0</v>
      </c>
      <c r="AL30" s="236"/>
      <c r="AM30" s="236"/>
      <c r="AN30" s="236"/>
      <c r="AO30" s="236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25"/>
    </row>
    <row r="31" spans="2:57" s="3" customFormat="1" ht="14.45" customHeight="1" hidden="1">
      <c r="B31" s="37"/>
      <c r="F31" s="27" t="s">
        <v>38</v>
      </c>
      <c r="L31" s="240">
        <v>0.2</v>
      </c>
      <c r="M31" s="239"/>
      <c r="N31" s="239"/>
      <c r="O31" s="239"/>
      <c r="P31" s="239"/>
      <c r="W31" s="238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K31" s="238">
        <v>0</v>
      </c>
      <c r="AL31" s="239"/>
      <c r="AM31" s="239"/>
      <c r="AN31" s="239"/>
      <c r="AO31" s="239"/>
      <c r="AR31" s="37"/>
      <c r="BE31" s="225"/>
    </row>
    <row r="32" spans="2:57" s="3" customFormat="1" ht="14.45" customHeight="1" hidden="1">
      <c r="B32" s="37"/>
      <c r="F32" s="27" t="s">
        <v>39</v>
      </c>
      <c r="L32" s="240">
        <v>0.2</v>
      </c>
      <c r="M32" s="239"/>
      <c r="N32" s="239"/>
      <c r="O32" s="239"/>
      <c r="P32" s="239"/>
      <c r="W32" s="238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K32" s="238">
        <v>0</v>
      </c>
      <c r="AL32" s="239"/>
      <c r="AM32" s="239"/>
      <c r="AN32" s="239"/>
      <c r="AO32" s="239"/>
      <c r="AR32" s="37"/>
      <c r="BE32" s="225"/>
    </row>
    <row r="33" spans="2:57" s="3" customFormat="1" ht="14.45" customHeight="1" hidden="1">
      <c r="B33" s="37"/>
      <c r="F33" s="38" t="s">
        <v>40</v>
      </c>
      <c r="L33" s="237">
        <v>0</v>
      </c>
      <c r="M33" s="236"/>
      <c r="N33" s="236"/>
      <c r="O33" s="236"/>
      <c r="P33" s="236"/>
      <c r="Q33" s="39"/>
      <c r="R33" s="39"/>
      <c r="S33" s="39"/>
      <c r="T33" s="39"/>
      <c r="U33" s="39"/>
      <c r="V33" s="39"/>
      <c r="W33" s="235">
        <f>ROUND(BD94,2)</f>
        <v>0</v>
      </c>
      <c r="X33" s="236"/>
      <c r="Y33" s="236"/>
      <c r="Z33" s="236"/>
      <c r="AA33" s="236"/>
      <c r="AB33" s="236"/>
      <c r="AC33" s="236"/>
      <c r="AD33" s="236"/>
      <c r="AE33" s="236"/>
      <c r="AF33" s="39"/>
      <c r="AG33" s="39"/>
      <c r="AH33" s="39"/>
      <c r="AI33" s="39"/>
      <c r="AJ33" s="39"/>
      <c r="AK33" s="235">
        <v>0</v>
      </c>
      <c r="AL33" s="236"/>
      <c r="AM33" s="236"/>
      <c r="AN33" s="236"/>
      <c r="AO33" s="236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2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4"/>
    </row>
    <row r="35" spans="1:57" s="2" customFormat="1" ht="25.95" customHeight="1">
      <c r="A35" s="32"/>
      <c r="B35" s="33"/>
      <c r="C35" s="41"/>
      <c r="D35" s="42" t="s">
        <v>41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42</v>
      </c>
      <c r="U35" s="43"/>
      <c r="V35" s="43"/>
      <c r="W35" s="43"/>
      <c r="X35" s="241" t="s">
        <v>43</v>
      </c>
      <c r="Y35" s="242"/>
      <c r="Z35" s="242"/>
      <c r="AA35" s="242"/>
      <c r="AB35" s="242"/>
      <c r="AC35" s="43"/>
      <c r="AD35" s="43"/>
      <c r="AE35" s="43"/>
      <c r="AF35" s="43"/>
      <c r="AG35" s="43"/>
      <c r="AH35" s="43"/>
      <c r="AI35" s="43"/>
      <c r="AJ35" s="43"/>
      <c r="AK35" s="243">
        <f>SUM(AK26:AK33)</f>
        <v>0</v>
      </c>
      <c r="AL35" s="242"/>
      <c r="AM35" s="242"/>
      <c r="AN35" s="242"/>
      <c r="AO35" s="244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5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45</v>
      </c>
      <c r="AI49" s="47"/>
      <c r="AJ49" s="47"/>
      <c r="AK49" s="47"/>
      <c r="AL49" s="47"/>
      <c r="AM49" s="47"/>
      <c r="AN49" s="47"/>
      <c r="AO49" s="47"/>
      <c r="AR49" s="45"/>
    </row>
    <row r="50" spans="2:44" ht="10.35">
      <c r="B50" s="20"/>
      <c r="AR50" s="20"/>
    </row>
    <row r="51" spans="2:44" ht="10.35">
      <c r="B51" s="20"/>
      <c r="AR51" s="20"/>
    </row>
    <row r="52" spans="2:44" ht="10.35">
      <c r="B52" s="20"/>
      <c r="AR52" s="20"/>
    </row>
    <row r="53" spans="2:44" ht="10.35">
      <c r="B53" s="20"/>
      <c r="AR53" s="20"/>
    </row>
    <row r="54" spans="2:44" ht="10.35">
      <c r="B54" s="20"/>
      <c r="AR54" s="20"/>
    </row>
    <row r="55" spans="2:44" ht="10.35">
      <c r="B55" s="20"/>
      <c r="AR55" s="20"/>
    </row>
    <row r="56" spans="2:44" ht="10.35">
      <c r="B56" s="20"/>
      <c r="AR56" s="20"/>
    </row>
    <row r="57" spans="2:44" ht="10.35">
      <c r="B57" s="20"/>
      <c r="AR57" s="20"/>
    </row>
    <row r="58" spans="2:44" ht="10.35">
      <c r="B58" s="20"/>
      <c r="AR58" s="20"/>
    </row>
    <row r="59" spans="2:44" ht="10.35">
      <c r="B59" s="20"/>
      <c r="AR59" s="20"/>
    </row>
    <row r="60" spans="1:57" s="2" customFormat="1" ht="12.75">
      <c r="A60" s="32"/>
      <c r="B60" s="33"/>
      <c r="C60" s="32"/>
      <c r="D60" s="48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46</v>
      </c>
      <c r="AI60" s="35"/>
      <c r="AJ60" s="35"/>
      <c r="AK60" s="35"/>
      <c r="AL60" s="35"/>
      <c r="AM60" s="48" t="s">
        <v>47</v>
      </c>
      <c r="AN60" s="35"/>
      <c r="AO60" s="35"/>
      <c r="AP60" s="32"/>
      <c r="AQ60" s="32"/>
      <c r="AR60" s="33"/>
      <c r="BE60" s="32"/>
    </row>
    <row r="61" spans="2:44" ht="10.35">
      <c r="B61" s="20"/>
      <c r="AR61" s="20"/>
    </row>
    <row r="62" spans="2:44" ht="10.35">
      <c r="B62" s="20"/>
      <c r="AR62" s="20"/>
    </row>
    <row r="63" spans="2:44" ht="10.35">
      <c r="B63" s="20"/>
      <c r="AR63" s="20"/>
    </row>
    <row r="64" spans="1:57" s="2" customFormat="1" ht="12.75">
      <c r="A64" s="32"/>
      <c r="B64" s="33"/>
      <c r="C64" s="32"/>
      <c r="D64" s="46" t="s">
        <v>48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49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2:44" ht="10.35">
      <c r="B65" s="20"/>
      <c r="AR65" s="20"/>
    </row>
    <row r="66" spans="2:44" ht="10.35">
      <c r="B66" s="20"/>
      <c r="AR66" s="20"/>
    </row>
    <row r="67" spans="2:44" ht="10.35">
      <c r="B67" s="20"/>
      <c r="AR67" s="20"/>
    </row>
    <row r="68" spans="2:44" ht="10.35">
      <c r="B68" s="20"/>
      <c r="AR68" s="20"/>
    </row>
    <row r="69" spans="2:44" ht="10.35">
      <c r="B69" s="20"/>
      <c r="AR69" s="20"/>
    </row>
    <row r="70" spans="2:44" ht="10.35">
      <c r="B70" s="20"/>
      <c r="AR70" s="20"/>
    </row>
    <row r="71" spans="2:44" ht="10.35">
      <c r="B71" s="20"/>
      <c r="AR71" s="20"/>
    </row>
    <row r="72" spans="2:44" ht="10.35">
      <c r="B72" s="20"/>
      <c r="AR72" s="20"/>
    </row>
    <row r="73" spans="2:44" ht="10.35">
      <c r="B73" s="20"/>
      <c r="AR73" s="20"/>
    </row>
    <row r="74" spans="2:44" ht="10.35">
      <c r="B74" s="20"/>
      <c r="AR74" s="20"/>
    </row>
    <row r="75" spans="1:57" s="2" customFormat="1" ht="12.75">
      <c r="A75" s="32"/>
      <c r="B75" s="33"/>
      <c r="C75" s="32"/>
      <c r="D75" s="48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46</v>
      </c>
      <c r="AI75" s="35"/>
      <c r="AJ75" s="35"/>
      <c r="AK75" s="35"/>
      <c r="AL75" s="35"/>
      <c r="AM75" s="48" t="s">
        <v>47</v>
      </c>
      <c r="AN75" s="35"/>
      <c r="AO75" s="35"/>
      <c r="AP75" s="32"/>
      <c r="AQ75" s="32"/>
      <c r="AR75" s="33"/>
      <c r="BE75" s="32"/>
    </row>
    <row r="76" spans="1:57" s="2" customFormat="1" ht="10.3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57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57" s="2" customFormat="1" ht="24.95" customHeight="1">
      <c r="A82" s="32"/>
      <c r="B82" s="33"/>
      <c r="C82" s="21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4"/>
      <c r="C84" s="27" t="s">
        <v>12</v>
      </c>
      <c r="L84" s="4" t="str">
        <f>K5</f>
        <v>BSK22-20</v>
      </c>
      <c r="AR84" s="54"/>
    </row>
    <row r="85" spans="2:44" s="5" customFormat="1" ht="36.95" customHeight="1">
      <c r="B85" s="55"/>
      <c r="C85" s="56" t="s">
        <v>15</v>
      </c>
      <c r="L85" s="245" t="str">
        <f>K6</f>
        <v>SOŠ kader. a viz., Svätoplukova 2, BA - Oprava telocvične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5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47" t="str">
        <f>IF(AN8="","",AN8)</f>
        <v/>
      </c>
      <c r="AN87" s="24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27</v>
      </c>
      <c r="AJ89" s="32"/>
      <c r="AK89" s="32"/>
      <c r="AL89" s="32"/>
      <c r="AM89" s="248" t="str">
        <f>IF(E17="","",E17)</f>
        <v xml:space="preserve"> </v>
      </c>
      <c r="AN89" s="249"/>
      <c r="AO89" s="249"/>
      <c r="AP89" s="249"/>
      <c r="AQ89" s="32"/>
      <c r="AR89" s="33"/>
      <c r="AS89" s="250" t="s">
        <v>51</v>
      </c>
      <c r="AT89" s="251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57" s="2" customFormat="1" ht="15.2" customHeight="1">
      <c r="A90" s="32"/>
      <c r="B90" s="33"/>
      <c r="C90" s="27" t="s">
        <v>25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29</v>
      </c>
      <c r="AJ90" s="32"/>
      <c r="AK90" s="32"/>
      <c r="AL90" s="32"/>
      <c r="AM90" s="248" t="str">
        <f>IF(E20="","",E20)</f>
        <v xml:space="preserve"> </v>
      </c>
      <c r="AN90" s="249"/>
      <c r="AO90" s="249"/>
      <c r="AP90" s="249"/>
      <c r="AQ90" s="32"/>
      <c r="AR90" s="33"/>
      <c r="AS90" s="252"/>
      <c r="AT90" s="253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57" s="2" customFormat="1" ht="10.8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2"/>
      <c r="AT91" s="253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57" s="2" customFormat="1" ht="29.25" customHeight="1">
      <c r="A92" s="32"/>
      <c r="B92" s="33"/>
      <c r="C92" s="254" t="s">
        <v>52</v>
      </c>
      <c r="D92" s="255"/>
      <c r="E92" s="255"/>
      <c r="F92" s="255"/>
      <c r="G92" s="255"/>
      <c r="H92" s="63"/>
      <c r="I92" s="256" t="s">
        <v>53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54</v>
      </c>
      <c r="AH92" s="255"/>
      <c r="AI92" s="255"/>
      <c r="AJ92" s="255"/>
      <c r="AK92" s="255"/>
      <c r="AL92" s="255"/>
      <c r="AM92" s="255"/>
      <c r="AN92" s="256" t="s">
        <v>55</v>
      </c>
      <c r="AO92" s="255"/>
      <c r="AP92" s="258"/>
      <c r="AQ92" s="64" t="s">
        <v>56</v>
      </c>
      <c r="AR92" s="33"/>
      <c r="AS92" s="65" t="s">
        <v>57</v>
      </c>
      <c r="AT92" s="66" t="s">
        <v>58</v>
      </c>
      <c r="AU92" s="66" t="s">
        <v>59</v>
      </c>
      <c r="AV92" s="66" t="s">
        <v>60</v>
      </c>
      <c r="AW92" s="66" t="s">
        <v>61</v>
      </c>
      <c r="AX92" s="66" t="s">
        <v>62</v>
      </c>
      <c r="AY92" s="66" t="s">
        <v>63</v>
      </c>
      <c r="AZ92" s="66" t="s">
        <v>64</v>
      </c>
      <c r="BA92" s="66" t="s">
        <v>65</v>
      </c>
      <c r="BB92" s="66" t="s">
        <v>66</v>
      </c>
      <c r="BC92" s="66" t="s">
        <v>67</v>
      </c>
      <c r="BD92" s="67" t="s">
        <v>68</v>
      </c>
      <c r="BE92" s="32"/>
    </row>
    <row r="93" spans="1:57" s="2" customFormat="1" ht="10.8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2:90" s="6" customFormat="1" ht="32.45" customHeight="1">
      <c r="B94" s="71"/>
      <c r="C94" s="72" t="s">
        <v>69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62">
        <f>ROUND(AG95,2)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70</v>
      </c>
      <c r="BT94" s="80" t="s">
        <v>71</v>
      </c>
      <c r="BV94" s="80" t="s">
        <v>72</v>
      </c>
      <c r="BW94" s="80" t="s">
        <v>4</v>
      </c>
      <c r="BX94" s="80" t="s">
        <v>73</v>
      </c>
      <c r="CL94" s="80" t="s">
        <v>1</v>
      </c>
    </row>
    <row r="95" spans="1:90" s="7" customFormat="1" ht="24.75" customHeight="1">
      <c r="A95" s="81" t="s">
        <v>74</v>
      </c>
      <c r="B95" s="82"/>
      <c r="C95" s="83"/>
      <c r="D95" s="261" t="s">
        <v>13</v>
      </c>
      <c r="E95" s="261"/>
      <c r="F95" s="261"/>
      <c r="G95" s="261"/>
      <c r="H95" s="261"/>
      <c r="I95" s="84"/>
      <c r="J95" s="261" t="s">
        <v>16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'BSK22-20 - SOŠ kader. a v...'!J30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85" t="s">
        <v>75</v>
      </c>
      <c r="AR95" s="82"/>
      <c r="AS95" s="86">
        <v>0</v>
      </c>
      <c r="AT95" s="87">
        <f>ROUND(SUM(AV95:AW95),2)</f>
        <v>0</v>
      </c>
      <c r="AU95" s="88">
        <f>'BSK22-20 - SOŠ kader. a v...'!P137</f>
        <v>0</v>
      </c>
      <c r="AV95" s="87">
        <f>'BSK22-20 - SOŠ kader. a v...'!J33</f>
        <v>0</v>
      </c>
      <c r="AW95" s="87">
        <f>'BSK22-20 - SOŠ kader. a v...'!J34</f>
        <v>0</v>
      </c>
      <c r="AX95" s="87">
        <f>'BSK22-20 - SOŠ kader. a v...'!J35</f>
        <v>0</v>
      </c>
      <c r="AY95" s="87">
        <f>'BSK22-20 - SOŠ kader. a v...'!J36</f>
        <v>0</v>
      </c>
      <c r="AZ95" s="87">
        <f>'BSK22-20 - SOŠ kader. a v...'!F33</f>
        <v>0</v>
      </c>
      <c r="BA95" s="87">
        <f>'BSK22-20 - SOŠ kader. a v...'!F34</f>
        <v>0</v>
      </c>
      <c r="BB95" s="87">
        <f>'BSK22-20 - SOŠ kader. a v...'!F35</f>
        <v>0</v>
      </c>
      <c r="BC95" s="87">
        <f>'BSK22-20 - SOŠ kader. a v...'!F36</f>
        <v>0</v>
      </c>
      <c r="BD95" s="89">
        <f>'BSK22-20 - SOŠ kader. a v...'!F37</f>
        <v>0</v>
      </c>
      <c r="BT95" s="90" t="s">
        <v>76</v>
      </c>
      <c r="BU95" s="90" t="s">
        <v>77</v>
      </c>
      <c r="BV95" s="90" t="s">
        <v>72</v>
      </c>
      <c r="BW95" s="90" t="s">
        <v>4</v>
      </c>
      <c r="BX95" s="90" t="s">
        <v>73</v>
      </c>
      <c r="CL95" s="90" t="s">
        <v>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3">
    <mergeCell ref="AR2:BE2"/>
    <mergeCell ref="E20:L2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BSK22-20 - SOŠ kader. a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56" s="1" customFormat="1" ht="36.95" customHeight="1">
      <c r="L2" s="264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4</v>
      </c>
      <c r="AZ2" s="91" t="s">
        <v>78</v>
      </c>
      <c r="BA2" s="91" t="s">
        <v>1</v>
      </c>
      <c r="BB2" s="91" t="s">
        <v>1</v>
      </c>
      <c r="BC2" s="91" t="s">
        <v>79</v>
      </c>
      <c r="BD2" s="91" t="s">
        <v>80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  <c r="AZ3" s="91" t="s">
        <v>81</v>
      </c>
      <c r="BA3" s="91" t="s">
        <v>1</v>
      </c>
      <c r="BB3" s="91" t="s">
        <v>1</v>
      </c>
      <c r="BC3" s="91" t="s">
        <v>82</v>
      </c>
      <c r="BD3" s="91" t="s">
        <v>80</v>
      </c>
    </row>
    <row r="4" spans="2:56" s="1" customFormat="1" ht="24.95" customHeight="1">
      <c r="B4" s="20"/>
      <c r="D4" s="21" t="s">
        <v>83</v>
      </c>
      <c r="L4" s="20"/>
      <c r="M4" s="92" t="s">
        <v>9</v>
      </c>
      <c r="AT4" s="17" t="s">
        <v>3</v>
      </c>
      <c r="AZ4" s="91" t="s">
        <v>84</v>
      </c>
      <c r="BA4" s="91" t="s">
        <v>1</v>
      </c>
      <c r="BB4" s="91" t="s">
        <v>1</v>
      </c>
      <c r="BC4" s="91" t="s">
        <v>85</v>
      </c>
      <c r="BD4" s="91" t="s">
        <v>80</v>
      </c>
    </row>
    <row r="5" spans="2:56" s="1" customFormat="1" ht="6.95" customHeight="1">
      <c r="B5" s="20"/>
      <c r="L5" s="20"/>
      <c r="AZ5" s="91" t="s">
        <v>86</v>
      </c>
      <c r="BA5" s="91" t="s">
        <v>1</v>
      </c>
      <c r="BB5" s="91" t="s">
        <v>1</v>
      </c>
      <c r="BC5" s="91" t="s">
        <v>87</v>
      </c>
      <c r="BD5" s="91" t="s">
        <v>80</v>
      </c>
    </row>
    <row r="6" spans="1:56" s="2" customFormat="1" ht="12" customHeight="1">
      <c r="A6" s="32"/>
      <c r="B6" s="33"/>
      <c r="C6" s="32"/>
      <c r="D6" s="27" t="s">
        <v>15</v>
      </c>
      <c r="E6" s="32"/>
      <c r="F6" s="32"/>
      <c r="G6" s="32"/>
      <c r="H6" s="32"/>
      <c r="I6" s="32"/>
      <c r="J6" s="32"/>
      <c r="K6" s="32"/>
      <c r="L6" s="45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Z6" s="91" t="s">
        <v>88</v>
      </c>
      <c r="BA6" s="91" t="s">
        <v>1</v>
      </c>
      <c r="BB6" s="91" t="s">
        <v>1</v>
      </c>
      <c r="BC6" s="91" t="s">
        <v>89</v>
      </c>
      <c r="BD6" s="91" t="s">
        <v>80</v>
      </c>
    </row>
    <row r="7" spans="1:56" s="2" customFormat="1" ht="16.5" customHeight="1">
      <c r="A7" s="32"/>
      <c r="B7" s="33"/>
      <c r="C7" s="32"/>
      <c r="D7" s="32"/>
      <c r="E7" s="245" t="s">
        <v>16</v>
      </c>
      <c r="F7" s="265"/>
      <c r="G7" s="265"/>
      <c r="H7" s="265"/>
      <c r="I7" s="32"/>
      <c r="J7" s="32"/>
      <c r="K7" s="32"/>
      <c r="L7" s="45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Z7" s="91" t="s">
        <v>90</v>
      </c>
      <c r="BA7" s="91" t="s">
        <v>1</v>
      </c>
      <c r="BB7" s="91" t="s">
        <v>1</v>
      </c>
      <c r="BC7" s="91" t="s">
        <v>91</v>
      </c>
      <c r="BD7" s="91" t="s">
        <v>80</v>
      </c>
    </row>
    <row r="8" spans="1:56" s="2" customFormat="1" ht="10.35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1" t="s">
        <v>92</v>
      </c>
      <c r="BA8" s="91" t="s">
        <v>93</v>
      </c>
      <c r="BB8" s="91" t="s">
        <v>1</v>
      </c>
      <c r="BC8" s="91" t="s">
        <v>94</v>
      </c>
      <c r="BD8" s="91" t="s">
        <v>80</v>
      </c>
    </row>
    <row r="9" spans="1:31" s="2" customFormat="1" ht="12" customHeight="1">
      <c r="A9" s="32"/>
      <c r="B9" s="33"/>
      <c r="C9" s="32"/>
      <c r="D9" s="27" t="s">
        <v>17</v>
      </c>
      <c r="E9" s="32"/>
      <c r="F9" s="25" t="s">
        <v>1</v>
      </c>
      <c r="G9" s="32"/>
      <c r="H9" s="32"/>
      <c r="I9" s="27" t="s">
        <v>18</v>
      </c>
      <c r="J9" s="25" t="s">
        <v>1</v>
      </c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19</v>
      </c>
      <c r="E10" s="32"/>
      <c r="F10" s="25" t="s">
        <v>20</v>
      </c>
      <c r="G10" s="32"/>
      <c r="H10" s="32"/>
      <c r="I10" s="27" t="s">
        <v>21</v>
      </c>
      <c r="J10" s="58">
        <f>'Rekapitulácia stavby'!AN8</f>
        <v>0</v>
      </c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85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22</v>
      </c>
      <c r="E12" s="32"/>
      <c r="F12" s="32"/>
      <c r="G12" s="32"/>
      <c r="H12" s="32"/>
      <c r="I12" s="27" t="s">
        <v>23</v>
      </c>
      <c r="J12" s="25" t="str">
        <f>IF('Rekapitulácia stavby'!AN10="","",'Rekapitulácia stavby'!AN10)</f>
        <v/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3"/>
      <c r="C13" s="32"/>
      <c r="D13" s="32"/>
      <c r="E13" s="25" t="str">
        <f>IF('Rekapitulácia stavby'!E11="","",'Rekapitulácia stavby'!E11)</f>
        <v xml:space="preserve"> </v>
      </c>
      <c r="F13" s="32"/>
      <c r="G13" s="32"/>
      <c r="H13" s="32"/>
      <c r="I13" s="27" t="s">
        <v>24</v>
      </c>
      <c r="J13" s="25" t="str">
        <f>IF('Rekapitulácia stavby'!AN11="","",'Rekapitulácia stavby'!AN11)</f>
        <v/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3"/>
      <c r="C15" s="32"/>
      <c r="D15" s="27" t="s">
        <v>25</v>
      </c>
      <c r="E15" s="32"/>
      <c r="F15" s="32"/>
      <c r="G15" s="32"/>
      <c r="H15" s="32"/>
      <c r="I15" s="27" t="s">
        <v>23</v>
      </c>
      <c r="J15" s="28" t="str">
        <f>'Rekapitulácia stavby'!AN13</f>
        <v>Vyplň údaj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3"/>
      <c r="C16" s="32"/>
      <c r="D16" s="32"/>
      <c r="E16" s="266" t="str">
        <f>'Rekapitulácia stavby'!E14</f>
        <v>Vyplň údaj</v>
      </c>
      <c r="F16" s="226"/>
      <c r="G16" s="226"/>
      <c r="H16" s="226"/>
      <c r="I16" s="27" t="s">
        <v>24</v>
      </c>
      <c r="J16" s="28" t="str">
        <f>'Rekapitulácia stavby'!AN14</f>
        <v>Vyplň údaj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27</v>
      </c>
      <c r="E18" s="32"/>
      <c r="F18" s="32"/>
      <c r="G18" s="32"/>
      <c r="H18" s="32"/>
      <c r="I18" s="27" t="s">
        <v>23</v>
      </c>
      <c r="J18" s="25" t="str">
        <f>IF('Rekapitulácia stavby'!AN16="","",'Rekapitulácia stavby'!AN16)</f>
        <v/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tr">
        <f>IF('Rekapitulácia stavby'!E17="","",'Rekapitulácia stavby'!E17)</f>
        <v xml:space="preserve"> </v>
      </c>
      <c r="F19" s="32"/>
      <c r="G19" s="32"/>
      <c r="H19" s="32"/>
      <c r="I19" s="27" t="s">
        <v>24</v>
      </c>
      <c r="J19" s="25" t="str">
        <f>IF('Rekapitulácia stavby'!AN17="","",'Rekapitulácia stavby'!AN17)</f>
        <v/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29</v>
      </c>
      <c r="E21" s="32"/>
      <c r="F21" s="32"/>
      <c r="G21" s="32"/>
      <c r="H21" s="32"/>
      <c r="I21" s="27" t="s">
        <v>23</v>
      </c>
      <c r="J21" s="25" t="str">
        <f>IF('Rekapitulácia stavby'!AN19="","",'Rekapitulácia stavby'!AN19)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" t="str">
        <f>IF('Rekapitulácia stavby'!E20="","",'Rekapitulácia stavby'!E20)</f>
        <v xml:space="preserve"> </v>
      </c>
      <c r="F22" s="32"/>
      <c r="G22" s="32"/>
      <c r="H22" s="32"/>
      <c r="I22" s="27" t="s">
        <v>24</v>
      </c>
      <c r="J22" s="25" t="str">
        <f>IF('Rekapitulácia stavby'!AN20="","",'Rekapitulácia stavby'!AN20)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30</v>
      </c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93"/>
      <c r="B25" s="94"/>
      <c r="C25" s="93"/>
      <c r="D25" s="93"/>
      <c r="E25" s="231" t="s">
        <v>1</v>
      </c>
      <c r="F25" s="231"/>
      <c r="G25" s="231"/>
      <c r="H25" s="231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69"/>
      <c r="E27" s="69"/>
      <c r="F27" s="69"/>
      <c r="G27" s="69"/>
      <c r="H27" s="69"/>
      <c r="I27" s="69"/>
      <c r="J27" s="69"/>
      <c r="K27" s="69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4.45" customHeight="1">
      <c r="A28" s="32"/>
      <c r="B28" s="33"/>
      <c r="C28" s="32"/>
      <c r="D28" s="25" t="s">
        <v>95</v>
      </c>
      <c r="E28" s="32"/>
      <c r="F28" s="32"/>
      <c r="G28" s="32"/>
      <c r="H28" s="32"/>
      <c r="I28" s="32"/>
      <c r="J28" s="96">
        <f>J94</f>
        <v>0</v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14.45" customHeight="1">
      <c r="A29" s="32"/>
      <c r="B29" s="33"/>
      <c r="C29" s="32"/>
      <c r="D29" s="97" t="s">
        <v>96</v>
      </c>
      <c r="E29" s="32"/>
      <c r="F29" s="32"/>
      <c r="G29" s="32"/>
      <c r="H29" s="32"/>
      <c r="I29" s="32"/>
      <c r="J29" s="96">
        <f>J112</f>
        <v>0</v>
      </c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5" customHeight="1">
      <c r="A30" s="32"/>
      <c r="B30" s="33"/>
      <c r="C30" s="32"/>
      <c r="D30" s="98" t="s">
        <v>31</v>
      </c>
      <c r="E30" s="32"/>
      <c r="F30" s="32"/>
      <c r="G30" s="32"/>
      <c r="H30" s="32"/>
      <c r="I30" s="32"/>
      <c r="J30" s="74">
        <f>ROUND(J28+J29,2)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35</v>
      </c>
      <c r="E33" s="38" t="s">
        <v>36</v>
      </c>
      <c r="F33" s="100">
        <f>ROUND((SUM(BE112:BE119)+SUM(BE137:BE305)),2)</f>
        <v>0</v>
      </c>
      <c r="G33" s="101"/>
      <c r="H33" s="101"/>
      <c r="I33" s="102">
        <v>0.2</v>
      </c>
      <c r="J33" s="100">
        <f>ROUND(((SUM(BE112:BE119)+SUM(BE137:BE305))*I33),2)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37</v>
      </c>
      <c r="F34" s="100">
        <f>ROUND((SUM(BF112:BF119)+SUM(BF137:BF305)),2)</f>
        <v>0</v>
      </c>
      <c r="G34" s="101"/>
      <c r="H34" s="101"/>
      <c r="I34" s="102">
        <v>0.2</v>
      </c>
      <c r="J34" s="100">
        <f>ROUND(((SUM(BF112:BF119)+SUM(BF137:BF305))*I34),2)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38</v>
      </c>
      <c r="F35" s="103">
        <f>ROUND((SUM(BG112:BG119)+SUM(BG137:BG305)),2)</f>
        <v>0</v>
      </c>
      <c r="G35" s="32"/>
      <c r="H35" s="32"/>
      <c r="I35" s="104">
        <v>0.2</v>
      </c>
      <c r="J35" s="103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39</v>
      </c>
      <c r="F36" s="103">
        <f>ROUND((SUM(BH112:BH119)+SUM(BH137:BH305)),2)</f>
        <v>0</v>
      </c>
      <c r="G36" s="32"/>
      <c r="H36" s="32"/>
      <c r="I36" s="104">
        <v>0.2</v>
      </c>
      <c r="J36" s="103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38" t="s">
        <v>40</v>
      </c>
      <c r="F37" s="100">
        <f>ROUND((SUM(BI112:BI119)+SUM(BI137:BI305)),2)</f>
        <v>0</v>
      </c>
      <c r="G37" s="101"/>
      <c r="H37" s="101"/>
      <c r="I37" s="102">
        <v>0</v>
      </c>
      <c r="J37" s="10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5" customHeight="1">
      <c r="A39" s="32"/>
      <c r="B39" s="33"/>
      <c r="C39" s="105"/>
      <c r="D39" s="106" t="s">
        <v>41</v>
      </c>
      <c r="E39" s="63"/>
      <c r="F39" s="63"/>
      <c r="G39" s="107" t="s">
        <v>42</v>
      </c>
      <c r="H39" s="108" t="s">
        <v>43</v>
      </c>
      <c r="I39" s="63"/>
      <c r="J39" s="109">
        <f>SUM(J30:J37)</f>
        <v>0</v>
      </c>
      <c r="K39" s="110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5"/>
      <c r="D50" s="46" t="s">
        <v>44</v>
      </c>
      <c r="E50" s="47"/>
      <c r="F50" s="47"/>
      <c r="G50" s="46" t="s">
        <v>45</v>
      </c>
      <c r="H50" s="47"/>
      <c r="I50" s="47"/>
      <c r="J50" s="47"/>
      <c r="K50" s="47"/>
      <c r="L50" s="45"/>
    </row>
    <row r="51" spans="2:12" ht="10.35">
      <c r="B51" s="20"/>
      <c r="L51" s="20"/>
    </row>
    <row r="52" spans="2:12" ht="10.35">
      <c r="B52" s="20"/>
      <c r="L52" s="20"/>
    </row>
    <row r="53" spans="2:12" ht="10.35">
      <c r="B53" s="20"/>
      <c r="L53" s="20"/>
    </row>
    <row r="54" spans="2:12" ht="10.35">
      <c r="B54" s="20"/>
      <c r="L54" s="20"/>
    </row>
    <row r="55" spans="2:12" ht="10.35">
      <c r="B55" s="20"/>
      <c r="L55" s="20"/>
    </row>
    <row r="56" spans="2:12" ht="10.35">
      <c r="B56" s="20"/>
      <c r="L56" s="20"/>
    </row>
    <row r="57" spans="2:12" ht="10.35">
      <c r="B57" s="20"/>
      <c r="L57" s="20"/>
    </row>
    <row r="58" spans="2:12" ht="10.35">
      <c r="B58" s="20"/>
      <c r="L58" s="20"/>
    </row>
    <row r="59" spans="2:12" ht="10.35">
      <c r="B59" s="20"/>
      <c r="L59" s="20"/>
    </row>
    <row r="60" spans="2:12" ht="10.35">
      <c r="B60" s="20"/>
      <c r="L60" s="20"/>
    </row>
    <row r="61" spans="1:31" s="2" customFormat="1" ht="12.75">
      <c r="A61" s="32"/>
      <c r="B61" s="33"/>
      <c r="C61" s="32"/>
      <c r="D61" s="48" t="s">
        <v>46</v>
      </c>
      <c r="E61" s="35"/>
      <c r="F61" s="111" t="s">
        <v>47</v>
      </c>
      <c r="G61" s="48" t="s">
        <v>46</v>
      </c>
      <c r="H61" s="35"/>
      <c r="I61" s="35"/>
      <c r="J61" s="112" t="s">
        <v>47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35">
      <c r="B62" s="20"/>
      <c r="L62" s="20"/>
    </row>
    <row r="63" spans="2:12" ht="10.35">
      <c r="B63" s="20"/>
      <c r="L63" s="20"/>
    </row>
    <row r="64" spans="2:12" ht="10.35">
      <c r="B64" s="20"/>
      <c r="L64" s="20"/>
    </row>
    <row r="65" spans="1:31" s="2" customFormat="1" ht="12.75">
      <c r="A65" s="32"/>
      <c r="B65" s="33"/>
      <c r="C65" s="32"/>
      <c r="D65" s="46" t="s">
        <v>48</v>
      </c>
      <c r="E65" s="49"/>
      <c r="F65" s="49"/>
      <c r="G65" s="46" t="s">
        <v>49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35">
      <c r="B66" s="20"/>
      <c r="L66" s="20"/>
    </row>
    <row r="67" spans="2:12" ht="10.35">
      <c r="B67" s="20"/>
      <c r="L67" s="20"/>
    </row>
    <row r="68" spans="2:12" ht="10.35">
      <c r="B68" s="20"/>
      <c r="L68" s="20"/>
    </row>
    <row r="69" spans="2:12" ht="10.35">
      <c r="B69" s="20"/>
      <c r="L69" s="20"/>
    </row>
    <row r="70" spans="2:12" ht="10.35">
      <c r="B70" s="20"/>
      <c r="L70" s="20"/>
    </row>
    <row r="71" spans="2:12" ht="10.35">
      <c r="B71" s="20"/>
      <c r="L71" s="20"/>
    </row>
    <row r="72" spans="2:12" ht="10.35">
      <c r="B72" s="20"/>
      <c r="L72" s="20"/>
    </row>
    <row r="73" spans="2:12" ht="10.35">
      <c r="B73" s="20"/>
      <c r="L73" s="20"/>
    </row>
    <row r="74" spans="2:12" ht="10.35">
      <c r="B74" s="20"/>
      <c r="L74" s="20"/>
    </row>
    <row r="75" spans="2:12" ht="10.35">
      <c r="B75" s="20"/>
      <c r="L75" s="20"/>
    </row>
    <row r="76" spans="1:31" s="2" customFormat="1" ht="12.75">
      <c r="A76" s="32"/>
      <c r="B76" s="33"/>
      <c r="C76" s="32"/>
      <c r="D76" s="48" t="s">
        <v>46</v>
      </c>
      <c r="E76" s="35"/>
      <c r="F76" s="111" t="s">
        <v>47</v>
      </c>
      <c r="G76" s="48" t="s">
        <v>46</v>
      </c>
      <c r="H76" s="35"/>
      <c r="I76" s="35"/>
      <c r="J76" s="112" t="s">
        <v>47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97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5" t="str">
        <f>E7</f>
        <v>SOŠ kader. a viz., Svätoplukova 2, BA - Oprava telocvične</v>
      </c>
      <c r="F85" s="265"/>
      <c r="G85" s="265"/>
      <c r="H85" s="26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19</v>
      </c>
      <c r="D87" s="32"/>
      <c r="E87" s="32"/>
      <c r="F87" s="25" t="str">
        <f>F10</f>
        <v xml:space="preserve"> </v>
      </c>
      <c r="G87" s="32"/>
      <c r="H87" s="32"/>
      <c r="I87" s="27" t="s">
        <v>21</v>
      </c>
      <c r="J87" s="58">
        <f>IF(J10="","",J10)</f>
        <v>0</v>
      </c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22</v>
      </c>
      <c r="D89" s="32"/>
      <c r="E89" s="32"/>
      <c r="F89" s="25" t="str">
        <f>E13</f>
        <v xml:space="preserve"> </v>
      </c>
      <c r="G89" s="32"/>
      <c r="H89" s="32"/>
      <c r="I89" s="27" t="s">
        <v>27</v>
      </c>
      <c r="J89" s="30" t="str">
        <f>E19</f>
        <v xml:space="preserve"> 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25</v>
      </c>
      <c r="D90" s="32"/>
      <c r="E90" s="32"/>
      <c r="F90" s="25" t="str">
        <f>IF(E16="","",E16)</f>
        <v>Vyplň údaj</v>
      </c>
      <c r="G90" s="32"/>
      <c r="H90" s="32"/>
      <c r="I90" s="27" t="s">
        <v>29</v>
      </c>
      <c r="J90" s="30" t="str">
        <f>E22</f>
        <v xml:space="preserve"> </v>
      </c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13" t="s">
        <v>98</v>
      </c>
      <c r="D92" s="105"/>
      <c r="E92" s="105"/>
      <c r="F92" s="105"/>
      <c r="G92" s="105"/>
      <c r="H92" s="105"/>
      <c r="I92" s="105"/>
      <c r="J92" s="114" t="s">
        <v>99</v>
      </c>
      <c r="K92" s="105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85" customHeight="1">
      <c r="A94" s="32"/>
      <c r="B94" s="33"/>
      <c r="C94" s="115" t="s">
        <v>100</v>
      </c>
      <c r="D94" s="32"/>
      <c r="E94" s="32"/>
      <c r="F94" s="32"/>
      <c r="G94" s="32"/>
      <c r="H94" s="32"/>
      <c r="I94" s="32"/>
      <c r="J94" s="74">
        <f>J137</f>
        <v>0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101</v>
      </c>
    </row>
    <row r="95" spans="2:12" s="9" customFormat="1" ht="24.95" customHeight="1">
      <c r="B95" s="116"/>
      <c r="D95" s="117" t="s">
        <v>102</v>
      </c>
      <c r="E95" s="118"/>
      <c r="F95" s="118"/>
      <c r="G95" s="118"/>
      <c r="H95" s="118"/>
      <c r="I95" s="118"/>
      <c r="J95" s="119">
        <f>J138</f>
        <v>0</v>
      </c>
      <c r="L95" s="116"/>
    </row>
    <row r="96" spans="2:12" s="10" customFormat="1" ht="19.95" customHeight="1">
      <c r="B96" s="120"/>
      <c r="D96" s="121" t="s">
        <v>103</v>
      </c>
      <c r="E96" s="122"/>
      <c r="F96" s="122"/>
      <c r="G96" s="122"/>
      <c r="H96" s="122"/>
      <c r="I96" s="122"/>
      <c r="J96" s="123">
        <f>J139</f>
        <v>0</v>
      </c>
      <c r="L96" s="120"/>
    </row>
    <row r="97" spans="2:12" s="10" customFormat="1" ht="19.95" customHeight="1">
      <c r="B97" s="120"/>
      <c r="D97" s="121" t="s">
        <v>104</v>
      </c>
      <c r="E97" s="122"/>
      <c r="F97" s="122"/>
      <c r="G97" s="122"/>
      <c r="H97" s="122"/>
      <c r="I97" s="122"/>
      <c r="J97" s="123">
        <f>J143</f>
        <v>0</v>
      </c>
      <c r="L97" s="120"/>
    </row>
    <row r="98" spans="2:12" s="10" customFormat="1" ht="19.95" customHeight="1">
      <c r="B98" s="120"/>
      <c r="D98" s="121" t="s">
        <v>105</v>
      </c>
      <c r="E98" s="122"/>
      <c r="F98" s="122"/>
      <c r="G98" s="122"/>
      <c r="H98" s="122"/>
      <c r="I98" s="122"/>
      <c r="J98" s="123">
        <f>J146</f>
        <v>0</v>
      </c>
      <c r="L98" s="120"/>
    </row>
    <row r="99" spans="2:12" s="10" customFormat="1" ht="19.95" customHeight="1">
      <c r="B99" s="120"/>
      <c r="D99" s="121" t="s">
        <v>106</v>
      </c>
      <c r="E99" s="122"/>
      <c r="F99" s="122"/>
      <c r="G99" s="122"/>
      <c r="H99" s="122"/>
      <c r="I99" s="122"/>
      <c r="J99" s="123">
        <f>J164</f>
        <v>0</v>
      </c>
      <c r="L99" s="120"/>
    </row>
    <row r="100" spans="2:12" s="9" customFormat="1" ht="24.95" customHeight="1">
      <c r="B100" s="116"/>
      <c r="D100" s="117" t="s">
        <v>107</v>
      </c>
      <c r="E100" s="118"/>
      <c r="F100" s="118"/>
      <c r="G100" s="118"/>
      <c r="H100" s="118"/>
      <c r="I100" s="118"/>
      <c r="J100" s="119">
        <f>J166</f>
        <v>0</v>
      </c>
      <c r="L100" s="116"/>
    </row>
    <row r="101" spans="2:12" s="10" customFormat="1" ht="19.95" customHeight="1">
      <c r="B101" s="120"/>
      <c r="D101" s="121" t="s">
        <v>108</v>
      </c>
      <c r="E101" s="122"/>
      <c r="F101" s="122"/>
      <c r="G101" s="122"/>
      <c r="H101" s="122"/>
      <c r="I101" s="122"/>
      <c r="J101" s="123">
        <f>J167</f>
        <v>0</v>
      </c>
      <c r="L101" s="120"/>
    </row>
    <row r="102" spans="2:12" s="10" customFormat="1" ht="19.95" customHeight="1">
      <c r="B102" s="120"/>
      <c r="D102" s="121" t="s">
        <v>109</v>
      </c>
      <c r="E102" s="122"/>
      <c r="F102" s="122"/>
      <c r="G102" s="122"/>
      <c r="H102" s="122"/>
      <c r="I102" s="122"/>
      <c r="J102" s="123">
        <f>J169</f>
        <v>0</v>
      </c>
      <c r="L102" s="120"/>
    </row>
    <row r="103" spans="2:12" s="10" customFormat="1" ht="19.95" customHeight="1">
      <c r="B103" s="120"/>
      <c r="D103" s="121" t="s">
        <v>110</v>
      </c>
      <c r="E103" s="122"/>
      <c r="F103" s="122"/>
      <c r="G103" s="122"/>
      <c r="H103" s="122"/>
      <c r="I103" s="122"/>
      <c r="J103" s="123">
        <f>J174</f>
        <v>0</v>
      </c>
      <c r="L103" s="120"/>
    </row>
    <row r="104" spans="2:12" s="10" customFormat="1" ht="19.95" customHeight="1">
      <c r="B104" s="120"/>
      <c r="D104" s="121" t="s">
        <v>111</v>
      </c>
      <c r="E104" s="122"/>
      <c r="F104" s="122"/>
      <c r="G104" s="122"/>
      <c r="H104" s="122"/>
      <c r="I104" s="122"/>
      <c r="J104" s="123">
        <f>J208</f>
        <v>0</v>
      </c>
      <c r="L104" s="120"/>
    </row>
    <row r="105" spans="2:12" s="10" customFormat="1" ht="19.95" customHeight="1">
      <c r="B105" s="120"/>
      <c r="D105" s="121" t="s">
        <v>112</v>
      </c>
      <c r="E105" s="122"/>
      <c r="F105" s="122"/>
      <c r="G105" s="122"/>
      <c r="H105" s="122"/>
      <c r="I105" s="122"/>
      <c r="J105" s="123">
        <f>J239</f>
        <v>0</v>
      </c>
      <c r="L105" s="120"/>
    </row>
    <row r="106" spans="2:12" s="10" customFormat="1" ht="19.95" customHeight="1">
      <c r="B106" s="120"/>
      <c r="D106" s="121" t="s">
        <v>113</v>
      </c>
      <c r="E106" s="122"/>
      <c r="F106" s="122"/>
      <c r="G106" s="122"/>
      <c r="H106" s="122"/>
      <c r="I106" s="122"/>
      <c r="J106" s="123">
        <f>J258</f>
        <v>0</v>
      </c>
      <c r="L106" s="120"/>
    </row>
    <row r="107" spans="2:12" s="10" customFormat="1" ht="19.95" customHeight="1">
      <c r="B107" s="120"/>
      <c r="D107" s="121" t="s">
        <v>114</v>
      </c>
      <c r="E107" s="122"/>
      <c r="F107" s="122"/>
      <c r="G107" s="122"/>
      <c r="H107" s="122"/>
      <c r="I107" s="122"/>
      <c r="J107" s="123">
        <f>J269</f>
        <v>0</v>
      </c>
      <c r="L107" s="120"/>
    </row>
    <row r="108" spans="2:12" s="9" customFormat="1" ht="24.95" customHeight="1">
      <c r="B108" s="116"/>
      <c r="D108" s="117" t="s">
        <v>115</v>
      </c>
      <c r="E108" s="118"/>
      <c r="F108" s="118"/>
      <c r="G108" s="118"/>
      <c r="H108" s="118"/>
      <c r="I108" s="118"/>
      <c r="J108" s="119">
        <f>J292</f>
        <v>0</v>
      </c>
      <c r="L108" s="116"/>
    </row>
    <row r="109" spans="2:12" s="10" customFormat="1" ht="19.95" customHeight="1">
      <c r="B109" s="120"/>
      <c r="D109" s="121" t="s">
        <v>116</v>
      </c>
      <c r="E109" s="122"/>
      <c r="F109" s="122"/>
      <c r="G109" s="122"/>
      <c r="H109" s="122"/>
      <c r="I109" s="122"/>
      <c r="J109" s="123">
        <f>J293</f>
        <v>0</v>
      </c>
      <c r="L109" s="120"/>
    </row>
    <row r="110" spans="1:31" s="2" customFormat="1" ht="21.8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9.25" customHeight="1">
      <c r="A112" s="32"/>
      <c r="B112" s="33"/>
      <c r="C112" s="115" t="s">
        <v>117</v>
      </c>
      <c r="D112" s="32"/>
      <c r="E112" s="32"/>
      <c r="F112" s="32"/>
      <c r="G112" s="32"/>
      <c r="H112" s="32"/>
      <c r="I112" s="32"/>
      <c r="J112" s="124">
        <f>ROUND(J113+J114+J115+J116+J117+J118,2)</f>
        <v>0</v>
      </c>
      <c r="K112" s="32"/>
      <c r="L112" s="45"/>
      <c r="N112" s="125" t="s">
        <v>35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8" customHeight="1">
      <c r="A113" s="32"/>
      <c r="B113" s="126"/>
      <c r="C113" s="127"/>
      <c r="D113" s="267" t="s">
        <v>118</v>
      </c>
      <c r="E113" s="268"/>
      <c r="F113" s="268"/>
      <c r="G113" s="127"/>
      <c r="H113" s="127"/>
      <c r="I113" s="127"/>
      <c r="J113" s="129">
        <v>0</v>
      </c>
      <c r="K113" s="127"/>
      <c r="L113" s="130"/>
      <c r="M113" s="131"/>
      <c r="N113" s="132" t="s">
        <v>37</v>
      </c>
      <c r="O113" s="131"/>
      <c r="P113" s="131"/>
      <c r="Q113" s="131"/>
      <c r="R113" s="131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3" t="s">
        <v>119</v>
      </c>
      <c r="AZ113" s="131"/>
      <c r="BA113" s="131"/>
      <c r="BB113" s="131"/>
      <c r="BC113" s="131"/>
      <c r="BD113" s="131"/>
      <c r="BE113" s="134">
        <f aca="true" t="shared" si="0" ref="BE113:BE118">IF(N113="základná",J113,0)</f>
        <v>0</v>
      </c>
      <c r="BF113" s="134">
        <f aca="true" t="shared" si="1" ref="BF113:BF118">IF(N113="znížená",J113,0)</f>
        <v>0</v>
      </c>
      <c r="BG113" s="134">
        <f aca="true" t="shared" si="2" ref="BG113:BG118">IF(N113="zákl. prenesená",J113,0)</f>
        <v>0</v>
      </c>
      <c r="BH113" s="134">
        <f aca="true" t="shared" si="3" ref="BH113:BH118">IF(N113="zníž. prenesená",J113,0)</f>
        <v>0</v>
      </c>
      <c r="BI113" s="134">
        <f aca="true" t="shared" si="4" ref="BI113:BI118">IF(N113="nulová",J113,0)</f>
        <v>0</v>
      </c>
      <c r="BJ113" s="133" t="s">
        <v>80</v>
      </c>
      <c r="BK113" s="131"/>
      <c r="BL113" s="131"/>
      <c r="BM113" s="131"/>
    </row>
    <row r="114" spans="1:65" s="2" customFormat="1" ht="18" customHeight="1">
      <c r="A114" s="32"/>
      <c r="B114" s="126"/>
      <c r="C114" s="127"/>
      <c r="D114" s="267" t="s">
        <v>120</v>
      </c>
      <c r="E114" s="268"/>
      <c r="F114" s="268"/>
      <c r="G114" s="127"/>
      <c r="H114" s="127"/>
      <c r="I114" s="127"/>
      <c r="J114" s="129">
        <v>0</v>
      </c>
      <c r="K114" s="127"/>
      <c r="L114" s="130"/>
      <c r="M114" s="131"/>
      <c r="N114" s="132" t="s">
        <v>37</v>
      </c>
      <c r="O114" s="131"/>
      <c r="P114" s="131"/>
      <c r="Q114" s="131"/>
      <c r="R114" s="131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3" t="s">
        <v>119</v>
      </c>
      <c r="AZ114" s="131"/>
      <c r="BA114" s="131"/>
      <c r="BB114" s="131"/>
      <c r="BC114" s="131"/>
      <c r="BD114" s="131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80</v>
      </c>
      <c r="BK114" s="131"/>
      <c r="BL114" s="131"/>
      <c r="BM114" s="131"/>
    </row>
    <row r="115" spans="1:65" s="2" customFormat="1" ht="18" customHeight="1">
      <c r="A115" s="32"/>
      <c r="B115" s="126"/>
      <c r="C115" s="127"/>
      <c r="D115" s="267" t="s">
        <v>121</v>
      </c>
      <c r="E115" s="268"/>
      <c r="F115" s="268"/>
      <c r="G115" s="127"/>
      <c r="H115" s="127"/>
      <c r="I115" s="127"/>
      <c r="J115" s="129">
        <v>0</v>
      </c>
      <c r="K115" s="127"/>
      <c r="L115" s="130"/>
      <c r="M115" s="131"/>
      <c r="N115" s="132" t="s">
        <v>37</v>
      </c>
      <c r="O115" s="131"/>
      <c r="P115" s="131"/>
      <c r="Q115" s="131"/>
      <c r="R115" s="131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3" t="s">
        <v>119</v>
      </c>
      <c r="AZ115" s="131"/>
      <c r="BA115" s="131"/>
      <c r="BB115" s="131"/>
      <c r="BC115" s="131"/>
      <c r="BD115" s="131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80</v>
      </c>
      <c r="BK115" s="131"/>
      <c r="BL115" s="131"/>
      <c r="BM115" s="131"/>
    </row>
    <row r="116" spans="1:65" s="2" customFormat="1" ht="18" customHeight="1">
      <c r="A116" s="32"/>
      <c r="B116" s="126"/>
      <c r="C116" s="127"/>
      <c r="D116" s="267" t="s">
        <v>122</v>
      </c>
      <c r="E116" s="268"/>
      <c r="F116" s="268"/>
      <c r="G116" s="127"/>
      <c r="H116" s="127"/>
      <c r="I116" s="127"/>
      <c r="J116" s="129">
        <v>0</v>
      </c>
      <c r="K116" s="127"/>
      <c r="L116" s="130"/>
      <c r="M116" s="131"/>
      <c r="N116" s="132" t="s">
        <v>37</v>
      </c>
      <c r="O116" s="131"/>
      <c r="P116" s="131"/>
      <c r="Q116" s="131"/>
      <c r="R116" s="131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3" t="s">
        <v>119</v>
      </c>
      <c r="AZ116" s="131"/>
      <c r="BA116" s="131"/>
      <c r="BB116" s="131"/>
      <c r="BC116" s="131"/>
      <c r="BD116" s="131"/>
      <c r="BE116" s="134">
        <f t="shared" si="0"/>
        <v>0</v>
      </c>
      <c r="BF116" s="134">
        <f t="shared" si="1"/>
        <v>0</v>
      </c>
      <c r="BG116" s="134">
        <f t="shared" si="2"/>
        <v>0</v>
      </c>
      <c r="BH116" s="134">
        <f t="shared" si="3"/>
        <v>0</v>
      </c>
      <c r="BI116" s="134">
        <f t="shared" si="4"/>
        <v>0</v>
      </c>
      <c r="BJ116" s="133" t="s">
        <v>80</v>
      </c>
      <c r="BK116" s="131"/>
      <c r="BL116" s="131"/>
      <c r="BM116" s="131"/>
    </row>
    <row r="117" spans="1:65" s="2" customFormat="1" ht="18" customHeight="1">
      <c r="A117" s="32"/>
      <c r="B117" s="126"/>
      <c r="C117" s="127"/>
      <c r="D117" s="267" t="s">
        <v>123</v>
      </c>
      <c r="E117" s="268"/>
      <c r="F117" s="268"/>
      <c r="G117" s="127"/>
      <c r="H117" s="127"/>
      <c r="I117" s="127"/>
      <c r="J117" s="129">
        <v>0</v>
      </c>
      <c r="K117" s="127"/>
      <c r="L117" s="130"/>
      <c r="M117" s="131"/>
      <c r="N117" s="132" t="s">
        <v>37</v>
      </c>
      <c r="O117" s="131"/>
      <c r="P117" s="131"/>
      <c r="Q117" s="131"/>
      <c r="R117" s="131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3" t="s">
        <v>119</v>
      </c>
      <c r="AZ117" s="131"/>
      <c r="BA117" s="131"/>
      <c r="BB117" s="131"/>
      <c r="BC117" s="131"/>
      <c r="BD117" s="131"/>
      <c r="BE117" s="134">
        <f t="shared" si="0"/>
        <v>0</v>
      </c>
      <c r="BF117" s="134">
        <f t="shared" si="1"/>
        <v>0</v>
      </c>
      <c r="BG117" s="134">
        <f t="shared" si="2"/>
        <v>0</v>
      </c>
      <c r="BH117" s="134">
        <f t="shared" si="3"/>
        <v>0</v>
      </c>
      <c r="BI117" s="134">
        <f t="shared" si="4"/>
        <v>0</v>
      </c>
      <c r="BJ117" s="133" t="s">
        <v>80</v>
      </c>
      <c r="BK117" s="131"/>
      <c r="BL117" s="131"/>
      <c r="BM117" s="131"/>
    </row>
    <row r="118" spans="1:65" s="2" customFormat="1" ht="18" customHeight="1">
      <c r="A118" s="32"/>
      <c r="B118" s="126"/>
      <c r="C118" s="127"/>
      <c r="D118" s="128" t="s">
        <v>124</v>
      </c>
      <c r="E118" s="127"/>
      <c r="F118" s="127"/>
      <c r="G118" s="127"/>
      <c r="H118" s="127"/>
      <c r="I118" s="127"/>
      <c r="J118" s="129">
        <f>ROUND(J28*T118,2)</f>
        <v>0</v>
      </c>
      <c r="K118" s="127"/>
      <c r="L118" s="130"/>
      <c r="M118" s="131"/>
      <c r="N118" s="132" t="s">
        <v>37</v>
      </c>
      <c r="O118" s="131"/>
      <c r="P118" s="131"/>
      <c r="Q118" s="131"/>
      <c r="R118" s="131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3" t="s">
        <v>125</v>
      </c>
      <c r="AZ118" s="131"/>
      <c r="BA118" s="131"/>
      <c r="BB118" s="131"/>
      <c r="BC118" s="131"/>
      <c r="BD118" s="131"/>
      <c r="BE118" s="134">
        <f t="shared" si="0"/>
        <v>0</v>
      </c>
      <c r="BF118" s="134">
        <f t="shared" si="1"/>
        <v>0</v>
      </c>
      <c r="BG118" s="134">
        <f t="shared" si="2"/>
        <v>0</v>
      </c>
      <c r="BH118" s="134">
        <f t="shared" si="3"/>
        <v>0</v>
      </c>
      <c r="BI118" s="134">
        <f t="shared" si="4"/>
        <v>0</v>
      </c>
      <c r="BJ118" s="133" t="s">
        <v>80</v>
      </c>
      <c r="BK118" s="131"/>
      <c r="BL118" s="131"/>
      <c r="BM118" s="131"/>
    </row>
    <row r="119" spans="1:31" s="2" customFormat="1" ht="10.35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9.25" customHeight="1">
      <c r="A120" s="32"/>
      <c r="B120" s="33"/>
      <c r="C120" s="135" t="s">
        <v>126</v>
      </c>
      <c r="D120" s="105"/>
      <c r="E120" s="105"/>
      <c r="F120" s="105"/>
      <c r="G120" s="105"/>
      <c r="H120" s="105"/>
      <c r="I120" s="105"/>
      <c r="J120" s="136">
        <f>ROUND(J94+J112,2)</f>
        <v>0</v>
      </c>
      <c r="K120" s="105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5" spans="1:31" s="2" customFormat="1" ht="6.95" customHeight="1">
      <c r="A125" s="32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4.95" customHeight="1">
      <c r="A126" s="32"/>
      <c r="B126" s="33"/>
      <c r="C126" s="21" t="s">
        <v>127</v>
      </c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15</v>
      </c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2"/>
      <c r="D129" s="32"/>
      <c r="E129" s="245" t="str">
        <f>E7</f>
        <v>SOŠ kader. a viz., Svätoplukova 2, BA - Oprava telocvične</v>
      </c>
      <c r="F129" s="265"/>
      <c r="G129" s="265"/>
      <c r="H129" s="265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19</v>
      </c>
      <c r="D131" s="32"/>
      <c r="E131" s="32"/>
      <c r="F131" s="25" t="str">
        <f>F10</f>
        <v xml:space="preserve"> </v>
      </c>
      <c r="G131" s="32"/>
      <c r="H131" s="32"/>
      <c r="I131" s="27" t="s">
        <v>21</v>
      </c>
      <c r="J131" s="58">
        <f>IF(J10="","",J10)</f>
        <v>0</v>
      </c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2" customHeight="1">
      <c r="A133" s="32"/>
      <c r="B133" s="33"/>
      <c r="C133" s="27" t="s">
        <v>22</v>
      </c>
      <c r="D133" s="32"/>
      <c r="E133" s="32"/>
      <c r="F133" s="25" t="str">
        <f>E13</f>
        <v xml:space="preserve"> </v>
      </c>
      <c r="G133" s="32"/>
      <c r="H133" s="32"/>
      <c r="I133" s="27" t="s">
        <v>27</v>
      </c>
      <c r="J133" s="30" t="str">
        <f>E19</f>
        <v xml:space="preserve"> </v>
      </c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5.2" customHeight="1">
      <c r="A134" s="32"/>
      <c r="B134" s="33"/>
      <c r="C134" s="27" t="s">
        <v>25</v>
      </c>
      <c r="D134" s="32"/>
      <c r="E134" s="32"/>
      <c r="F134" s="25" t="str">
        <f>IF(E16="","",E16)</f>
        <v>Vyplň údaj</v>
      </c>
      <c r="G134" s="32"/>
      <c r="H134" s="32"/>
      <c r="I134" s="27" t="s">
        <v>29</v>
      </c>
      <c r="J134" s="30" t="str">
        <f>E22</f>
        <v xml:space="preserve"> </v>
      </c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1" customFormat="1" ht="29.25" customHeight="1">
      <c r="A136" s="137"/>
      <c r="B136" s="138"/>
      <c r="C136" s="139" t="s">
        <v>128</v>
      </c>
      <c r="D136" s="140" t="s">
        <v>56</v>
      </c>
      <c r="E136" s="140" t="s">
        <v>52</v>
      </c>
      <c r="F136" s="140" t="s">
        <v>53</v>
      </c>
      <c r="G136" s="140" t="s">
        <v>129</v>
      </c>
      <c r="H136" s="140" t="s">
        <v>130</v>
      </c>
      <c r="I136" s="140" t="s">
        <v>131</v>
      </c>
      <c r="J136" s="141" t="s">
        <v>99</v>
      </c>
      <c r="K136" s="142" t="s">
        <v>132</v>
      </c>
      <c r="L136" s="143"/>
      <c r="M136" s="65" t="s">
        <v>1</v>
      </c>
      <c r="N136" s="66" t="s">
        <v>35</v>
      </c>
      <c r="O136" s="66" t="s">
        <v>133</v>
      </c>
      <c r="P136" s="66" t="s">
        <v>134</v>
      </c>
      <c r="Q136" s="66" t="s">
        <v>135</v>
      </c>
      <c r="R136" s="66" t="s">
        <v>136</v>
      </c>
      <c r="S136" s="66" t="s">
        <v>137</v>
      </c>
      <c r="T136" s="67" t="s">
        <v>138</v>
      </c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</row>
    <row r="137" spans="1:63" s="2" customFormat="1" ht="22.85" customHeight="1">
      <c r="A137" s="32"/>
      <c r="B137" s="33"/>
      <c r="C137" s="72" t="s">
        <v>95</v>
      </c>
      <c r="D137" s="32"/>
      <c r="E137" s="32"/>
      <c r="F137" s="32"/>
      <c r="G137" s="32"/>
      <c r="H137" s="32"/>
      <c r="I137" s="32"/>
      <c r="J137" s="144">
        <f>BK137</f>
        <v>0</v>
      </c>
      <c r="K137" s="32"/>
      <c r="L137" s="33"/>
      <c r="M137" s="68"/>
      <c r="N137" s="59"/>
      <c r="O137" s="69"/>
      <c r="P137" s="145">
        <f>P138+P166+P292</f>
        <v>0</v>
      </c>
      <c r="Q137" s="69"/>
      <c r="R137" s="145">
        <f>R138+R166+R292</f>
        <v>101.53115457999998</v>
      </c>
      <c r="S137" s="69"/>
      <c r="T137" s="146">
        <f>T138+T166+T292</f>
        <v>5.197668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70</v>
      </c>
      <c r="AU137" s="17" t="s">
        <v>101</v>
      </c>
      <c r="BK137" s="147">
        <f>BK138+BK166+BK292</f>
        <v>0</v>
      </c>
    </row>
    <row r="138" spans="2:63" s="12" customFormat="1" ht="25.95" customHeight="1">
      <c r="B138" s="148"/>
      <c r="D138" s="149" t="s">
        <v>70</v>
      </c>
      <c r="E138" s="150" t="s">
        <v>139</v>
      </c>
      <c r="F138" s="150" t="s">
        <v>140</v>
      </c>
      <c r="I138" s="151"/>
      <c r="J138" s="152">
        <f>BK138</f>
        <v>0</v>
      </c>
      <c r="L138" s="148"/>
      <c r="M138" s="153"/>
      <c r="N138" s="154"/>
      <c r="O138" s="154"/>
      <c r="P138" s="155">
        <f>P139+P143+P146+P164</f>
        <v>0</v>
      </c>
      <c r="Q138" s="154"/>
      <c r="R138" s="155">
        <f>R139+R143+R146+R164</f>
        <v>0.3288092</v>
      </c>
      <c r="S138" s="154"/>
      <c r="T138" s="156">
        <f>T139+T143+T146+T164</f>
        <v>2.2312000000000003</v>
      </c>
      <c r="AR138" s="149" t="s">
        <v>76</v>
      </c>
      <c r="AT138" s="157" t="s">
        <v>70</v>
      </c>
      <c r="AU138" s="157" t="s">
        <v>71</v>
      </c>
      <c r="AY138" s="149" t="s">
        <v>141</v>
      </c>
      <c r="BK138" s="158">
        <f>BK139+BK143+BK146+BK164</f>
        <v>0</v>
      </c>
    </row>
    <row r="139" spans="2:63" s="12" customFormat="1" ht="22.85" customHeight="1">
      <c r="B139" s="148"/>
      <c r="D139" s="149" t="s">
        <v>70</v>
      </c>
      <c r="E139" s="159" t="s">
        <v>142</v>
      </c>
      <c r="F139" s="159" t="s">
        <v>143</v>
      </c>
      <c r="I139" s="151"/>
      <c r="J139" s="160">
        <f>BK139</f>
        <v>0</v>
      </c>
      <c r="L139" s="148"/>
      <c r="M139" s="153"/>
      <c r="N139" s="154"/>
      <c r="O139" s="154"/>
      <c r="P139" s="155">
        <f>SUM(P140:P142)</f>
        <v>0</v>
      </c>
      <c r="Q139" s="154"/>
      <c r="R139" s="155">
        <f>SUM(R140:R142)</f>
        <v>0.19755</v>
      </c>
      <c r="S139" s="154"/>
      <c r="T139" s="156">
        <f>SUM(T140:T142)</f>
        <v>0</v>
      </c>
      <c r="AR139" s="149" t="s">
        <v>76</v>
      </c>
      <c r="AT139" s="157" t="s">
        <v>70</v>
      </c>
      <c r="AU139" s="157" t="s">
        <v>76</v>
      </c>
      <c r="AY139" s="149" t="s">
        <v>141</v>
      </c>
      <c r="BK139" s="158">
        <f>SUM(BK140:BK142)</f>
        <v>0</v>
      </c>
    </row>
    <row r="140" spans="1:65" s="2" customFormat="1" ht="33" customHeight="1">
      <c r="A140" s="32"/>
      <c r="B140" s="126"/>
      <c r="C140" s="161" t="s">
        <v>76</v>
      </c>
      <c r="D140" s="161" t="s">
        <v>144</v>
      </c>
      <c r="E140" s="162" t="s">
        <v>145</v>
      </c>
      <c r="F140" s="163" t="s">
        <v>146</v>
      </c>
      <c r="G140" s="164" t="s">
        <v>147</v>
      </c>
      <c r="H140" s="165">
        <v>2</v>
      </c>
      <c r="I140" s="166"/>
      <c r="J140" s="167">
        <f>ROUND(I140*H140,2)</f>
        <v>0</v>
      </c>
      <c r="K140" s="168"/>
      <c r="L140" s="33"/>
      <c r="M140" s="169" t="s">
        <v>1</v>
      </c>
      <c r="N140" s="170" t="s">
        <v>37</v>
      </c>
      <c r="O140" s="61"/>
      <c r="P140" s="171">
        <f>O140*H140</f>
        <v>0</v>
      </c>
      <c r="Q140" s="171">
        <v>0.07902</v>
      </c>
      <c r="R140" s="171">
        <f>Q140*H140</f>
        <v>0.15804</v>
      </c>
      <c r="S140" s="171">
        <v>0</v>
      </c>
      <c r="T140" s="17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3" t="s">
        <v>148</v>
      </c>
      <c r="AT140" s="173" t="s">
        <v>144</v>
      </c>
      <c r="AU140" s="173" t="s">
        <v>80</v>
      </c>
      <c r="AY140" s="17" t="s">
        <v>141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7" t="s">
        <v>80</v>
      </c>
      <c r="BK140" s="174">
        <f>ROUND(I140*H140,2)</f>
        <v>0</v>
      </c>
      <c r="BL140" s="17" t="s">
        <v>148</v>
      </c>
      <c r="BM140" s="173" t="s">
        <v>149</v>
      </c>
    </row>
    <row r="141" spans="1:65" s="2" customFormat="1" ht="33" customHeight="1">
      <c r="A141" s="32"/>
      <c r="B141" s="126"/>
      <c r="C141" s="161" t="s">
        <v>80</v>
      </c>
      <c r="D141" s="161" t="s">
        <v>144</v>
      </c>
      <c r="E141" s="162" t="s">
        <v>150</v>
      </c>
      <c r="F141" s="163" t="s">
        <v>151</v>
      </c>
      <c r="G141" s="164" t="s">
        <v>152</v>
      </c>
      <c r="H141" s="165">
        <v>0.5</v>
      </c>
      <c r="I141" s="166"/>
      <c r="J141" s="167">
        <f>ROUND(I141*H141,2)</f>
        <v>0</v>
      </c>
      <c r="K141" s="168"/>
      <c r="L141" s="33"/>
      <c r="M141" s="169" t="s">
        <v>1</v>
      </c>
      <c r="N141" s="170" t="s">
        <v>37</v>
      </c>
      <c r="O141" s="61"/>
      <c r="P141" s="171">
        <f>O141*H141</f>
        <v>0</v>
      </c>
      <c r="Q141" s="171">
        <v>0.07902</v>
      </c>
      <c r="R141" s="171">
        <f>Q141*H141</f>
        <v>0.03951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148</v>
      </c>
      <c r="AT141" s="173" t="s">
        <v>144</v>
      </c>
      <c r="AU141" s="173" t="s">
        <v>80</v>
      </c>
      <c r="AY141" s="17" t="s">
        <v>141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7" t="s">
        <v>80</v>
      </c>
      <c r="BK141" s="174">
        <f>ROUND(I141*H141,2)</f>
        <v>0</v>
      </c>
      <c r="BL141" s="17" t="s">
        <v>148</v>
      </c>
      <c r="BM141" s="173" t="s">
        <v>153</v>
      </c>
    </row>
    <row r="142" spans="2:51" s="13" customFormat="1" ht="10.35">
      <c r="B142" s="175"/>
      <c r="D142" s="176" t="s">
        <v>154</v>
      </c>
      <c r="E142" s="177" t="s">
        <v>1</v>
      </c>
      <c r="F142" s="178" t="s">
        <v>155</v>
      </c>
      <c r="H142" s="179">
        <v>0.5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154</v>
      </c>
      <c r="AU142" s="177" t="s">
        <v>80</v>
      </c>
      <c r="AV142" s="13" t="s">
        <v>80</v>
      </c>
      <c r="AW142" s="13" t="s">
        <v>28</v>
      </c>
      <c r="AX142" s="13" t="s">
        <v>76</v>
      </c>
      <c r="AY142" s="177" t="s">
        <v>141</v>
      </c>
    </row>
    <row r="143" spans="2:63" s="12" customFormat="1" ht="22.85" customHeight="1">
      <c r="B143" s="148"/>
      <c r="D143" s="149" t="s">
        <v>70</v>
      </c>
      <c r="E143" s="159" t="s">
        <v>156</v>
      </c>
      <c r="F143" s="159" t="s">
        <v>157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SUM(P144:P145)</f>
        <v>0</v>
      </c>
      <c r="Q143" s="154"/>
      <c r="R143" s="155">
        <f>SUM(R144:R145)</f>
        <v>0.1184</v>
      </c>
      <c r="S143" s="154"/>
      <c r="T143" s="156">
        <f>SUM(T144:T145)</f>
        <v>0</v>
      </c>
      <c r="AR143" s="149" t="s">
        <v>76</v>
      </c>
      <c r="AT143" s="157" t="s">
        <v>70</v>
      </c>
      <c r="AU143" s="157" t="s">
        <v>76</v>
      </c>
      <c r="AY143" s="149" t="s">
        <v>141</v>
      </c>
      <c r="BK143" s="158">
        <f>SUM(BK144:BK145)</f>
        <v>0</v>
      </c>
    </row>
    <row r="144" spans="1:65" s="2" customFormat="1" ht="24.2" customHeight="1">
      <c r="A144" s="32"/>
      <c r="B144" s="126"/>
      <c r="C144" s="161" t="s">
        <v>158</v>
      </c>
      <c r="D144" s="161" t="s">
        <v>144</v>
      </c>
      <c r="E144" s="162" t="s">
        <v>159</v>
      </c>
      <c r="F144" s="163" t="s">
        <v>160</v>
      </c>
      <c r="G144" s="164" t="s">
        <v>161</v>
      </c>
      <c r="H144" s="165">
        <v>2</v>
      </c>
      <c r="I144" s="166"/>
      <c r="J144" s="167">
        <f>ROUND(I144*H144,2)</f>
        <v>0</v>
      </c>
      <c r="K144" s="168"/>
      <c r="L144" s="33"/>
      <c r="M144" s="169" t="s">
        <v>1</v>
      </c>
      <c r="N144" s="170" t="s">
        <v>37</v>
      </c>
      <c r="O144" s="61"/>
      <c r="P144" s="171">
        <f>O144*H144</f>
        <v>0</v>
      </c>
      <c r="Q144" s="171">
        <v>0.0042</v>
      </c>
      <c r="R144" s="171">
        <f>Q144*H144</f>
        <v>0.0084</v>
      </c>
      <c r="S144" s="171">
        <v>0</v>
      </c>
      <c r="T144" s="17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3" t="s">
        <v>148</v>
      </c>
      <c r="AT144" s="173" t="s">
        <v>144</v>
      </c>
      <c r="AU144" s="173" t="s">
        <v>80</v>
      </c>
      <c r="AY144" s="17" t="s">
        <v>141</v>
      </c>
      <c r="BE144" s="174">
        <f>IF(N144="základná",J144,0)</f>
        <v>0</v>
      </c>
      <c r="BF144" s="174">
        <f>IF(N144="znížená",J144,0)</f>
        <v>0</v>
      </c>
      <c r="BG144" s="174">
        <f>IF(N144="zákl. prenesená",J144,0)</f>
        <v>0</v>
      </c>
      <c r="BH144" s="174">
        <f>IF(N144="zníž. prenesená",J144,0)</f>
        <v>0</v>
      </c>
      <c r="BI144" s="174">
        <f>IF(N144="nulová",J144,0)</f>
        <v>0</v>
      </c>
      <c r="BJ144" s="17" t="s">
        <v>80</v>
      </c>
      <c r="BK144" s="174">
        <f>ROUND(I144*H144,2)</f>
        <v>0</v>
      </c>
      <c r="BL144" s="17" t="s">
        <v>148</v>
      </c>
      <c r="BM144" s="173" t="s">
        <v>162</v>
      </c>
    </row>
    <row r="145" spans="1:65" s="2" customFormat="1" ht="44.25" customHeight="1">
      <c r="A145" s="32"/>
      <c r="B145" s="126"/>
      <c r="C145" s="184" t="s">
        <v>148</v>
      </c>
      <c r="D145" s="184" t="s">
        <v>163</v>
      </c>
      <c r="E145" s="185" t="s">
        <v>164</v>
      </c>
      <c r="F145" s="186" t="s">
        <v>165</v>
      </c>
      <c r="G145" s="187" t="s">
        <v>161</v>
      </c>
      <c r="H145" s="188">
        <v>2</v>
      </c>
      <c r="I145" s="189"/>
      <c r="J145" s="190">
        <f>ROUND(I145*H145,2)</f>
        <v>0</v>
      </c>
      <c r="K145" s="191"/>
      <c r="L145" s="192"/>
      <c r="M145" s="193" t="s">
        <v>1</v>
      </c>
      <c r="N145" s="194" t="s">
        <v>37</v>
      </c>
      <c r="O145" s="61"/>
      <c r="P145" s="171">
        <f>O145*H145</f>
        <v>0</v>
      </c>
      <c r="Q145" s="171">
        <v>0.055</v>
      </c>
      <c r="R145" s="171">
        <f>Q145*H145</f>
        <v>0.11</v>
      </c>
      <c r="S145" s="171">
        <v>0</v>
      </c>
      <c r="T145" s="17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156</v>
      </c>
      <c r="AT145" s="173" t="s">
        <v>163</v>
      </c>
      <c r="AU145" s="173" t="s">
        <v>80</v>
      </c>
      <c r="AY145" s="17" t="s">
        <v>141</v>
      </c>
      <c r="BE145" s="174">
        <f>IF(N145="základná",J145,0)</f>
        <v>0</v>
      </c>
      <c r="BF145" s="174">
        <f>IF(N145="znížená",J145,0)</f>
        <v>0</v>
      </c>
      <c r="BG145" s="174">
        <f>IF(N145="zákl. prenesená",J145,0)</f>
        <v>0</v>
      </c>
      <c r="BH145" s="174">
        <f>IF(N145="zníž. prenesená",J145,0)</f>
        <v>0</v>
      </c>
      <c r="BI145" s="174">
        <f>IF(N145="nulová",J145,0)</f>
        <v>0</v>
      </c>
      <c r="BJ145" s="17" t="s">
        <v>80</v>
      </c>
      <c r="BK145" s="174">
        <f>ROUND(I145*H145,2)</f>
        <v>0</v>
      </c>
      <c r="BL145" s="17" t="s">
        <v>148</v>
      </c>
      <c r="BM145" s="173" t="s">
        <v>166</v>
      </c>
    </row>
    <row r="146" spans="2:63" s="12" customFormat="1" ht="22.85" customHeight="1">
      <c r="B146" s="148"/>
      <c r="D146" s="149" t="s">
        <v>70</v>
      </c>
      <c r="E146" s="159" t="s">
        <v>167</v>
      </c>
      <c r="F146" s="159" t="s">
        <v>168</v>
      </c>
      <c r="I146" s="151"/>
      <c r="J146" s="160">
        <f>BK146</f>
        <v>0</v>
      </c>
      <c r="L146" s="148"/>
      <c r="M146" s="153"/>
      <c r="N146" s="154"/>
      <c r="O146" s="154"/>
      <c r="P146" s="155">
        <f>SUM(P147:P163)</f>
        <v>0</v>
      </c>
      <c r="Q146" s="154"/>
      <c r="R146" s="155">
        <f>SUM(R147:R163)</f>
        <v>0.0128592</v>
      </c>
      <c r="S146" s="154"/>
      <c r="T146" s="156">
        <f>SUM(T147:T163)</f>
        <v>2.2312000000000003</v>
      </c>
      <c r="AR146" s="149" t="s">
        <v>76</v>
      </c>
      <c r="AT146" s="157" t="s">
        <v>70</v>
      </c>
      <c r="AU146" s="157" t="s">
        <v>76</v>
      </c>
      <c r="AY146" s="149" t="s">
        <v>141</v>
      </c>
      <c r="BK146" s="158">
        <f>SUM(BK147:BK163)</f>
        <v>0</v>
      </c>
    </row>
    <row r="147" spans="1:65" s="2" customFormat="1" ht="16.5" customHeight="1">
      <c r="A147" s="32"/>
      <c r="B147" s="126"/>
      <c r="C147" s="161" t="s">
        <v>169</v>
      </c>
      <c r="D147" s="161" t="s">
        <v>144</v>
      </c>
      <c r="E147" s="162" t="s">
        <v>170</v>
      </c>
      <c r="F147" s="163" t="s">
        <v>171</v>
      </c>
      <c r="G147" s="164" t="s">
        <v>152</v>
      </c>
      <c r="H147" s="165">
        <v>214.32</v>
      </c>
      <c r="I147" s="166"/>
      <c r="J147" s="167">
        <f>ROUND(I147*H147,2)</f>
        <v>0</v>
      </c>
      <c r="K147" s="168"/>
      <c r="L147" s="33"/>
      <c r="M147" s="169" t="s">
        <v>1</v>
      </c>
      <c r="N147" s="170" t="s">
        <v>37</v>
      </c>
      <c r="O147" s="61"/>
      <c r="P147" s="171">
        <f>O147*H147</f>
        <v>0</v>
      </c>
      <c r="Q147" s="171">
        <v>5E-05</v>
      </c>
      <c r="R147" s="171">
        <f>Q147*H147</f>
        <v>0.010716</v>
      </c>
      <c r="S147" s="171">
        <v>0</v>
      </c>
      <c r="T147" s="17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3" t="s">
        <v>148</v>
      </c>
      <c r="AT147" s="173" t="s">
        <v>144</v>
      </c>
      <c r="AU147" s="173" t="s">
        <v>80</v>
      </c>
      <c r="AY147" s="17" t="s">
        <v>141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7" t="s">
        <v>80</v>
      </c>
      <c r="BK147" s="174">
        <f>ROUND(I147*H147,2)</f>
        <v>0</v>
      </c>
      <c r="BL147" s="17" t="s">
        <v>148</v>
      </c>
      <c r="BM147" s="173" t="s">
        <v>172</v>
      </c>
    </row>
    <row r="148" spans="2:51" s="13" customFormat="1" ht="10.35">
      <c r="B148" s="175"/>
      <c r="D148" s="176" t="s">
        <v>154</v>
      </c>
      <c r="E148" s="177" t="s">
        <v>1</v>
      </c>
      <c r="F148" s="178" t="s">
        <v>92</v>
      </c>
      <c r="H148" s="179">
        <v>214.32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77" t="s">
        <v>154</v>
      </c>
      <c r="AU148" s="177" t="s">
        <v>80</v>
      </c>
      <c r="AV148" s="13" t="s">
        <v>80</v>
      </c>
      <c r="AW148" s="13" t="s">
        <v>28</v>
      </c>
      <c r="AX148" s="13" t="s">
        <v>76</v>
      </c>
      <c r="AY148" s="177" t="s">
        <v>141</v>
      </c>
    </row>
    <row r="149" spans="1:65" s="2" customFormat="1" ht="24.2" customHeight="1">
      <c r="A149" s="32"/>
      <c r="B149" s="126"/>
      <c r="C149" s="161" t="s">
        <v>142</v>
      </c>
      <c r="D149" s="161" t="s">
        <v>144</v>
      </c>
      <c r="E149" s="162" t="s">
        <v>173</v>
      </c>
      <c r="F149" s="163" t="s">
        <v>174</v>
      </c>
      <c r="G149" s="164" t="s">
        <v>152</v>
      </c>
      <c r="H149" s="165">
        <v>214.32</v>
      </c>
      <c r="I149" s="166"/>
      <c r="J149" s="167">
        <f>ROUND(I149*H149,2)</f>
        <v>0</v>
      </c>
      <c r="K149" s="168"/>
      <c r="L149" s="33"/>
      <c r="M149" s="169" t="s">
        <v>1</v>
      </c>
      <c r="N149" s="170" t="s">
        <v>37</v>
      </c>
      <c r="O149" s="61"/>
      <c r="P149" s="171">
        <f>O149*H149</f>
        <v>0</v>
      </c>
      <c r="Q149" s="171">
        <v>1E-05</v>
      </c>
      <c r="R149" s="171">
        <f>Q149*H149</f>
        <v>0.0021432</v>
      </c>
      <c r="S149" s="171">
        <v>0.006</v>
      </c>
      <c r="T149" s="172">
        <f>S149*H149</f>
        <v>1.28592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3" t="s">
        <v>148</v>
      </c>
      <c r="AT149" s="173" t="s">
        <v>144</v>
      </c>
      <c r="AU149" s="173" t="s">
        <v>80</v>
      </c>
      <c r="AY149" s="17" t="s">
        <v>141</v>
      </c>
      <c r="BE149" s="174">
        <f>IF(N149="základná",J149,0)</f>
        <v>0</v>
      </c>
      <c r="BF149" s="174">
        <f>IF(N149="znížená",J149,0)</f>
        <v>0</v>
      </c>
      <c r="BG149" s="174">
        <f>IF(N149="zákl. prenesená",J149,0)</f>
        <v>0</v>
      </c>
      <c r="BH149" s="174">
        <f>IF(N149="zníž. prenesená",J149,0)</f>
        <v>0</v>
      </c>
      <c r="BI149" s="174">
        <f>IF(N149="nulová",J149,0)</f>
        <v>0</v>
      </c>
      <c r="BJ149" s="17" t="s">
        <v>80</v>
      </c>
      <c r="BK149" s="174">
        <f>ROUND(I149*H149,2)</f>
        <v>0</v>
      </c>
      <c r="BL149" s="17" t="s">
        <v>148</v>
      </c>
      <c r="BM149" s="173" t="s">
        <v>175</v>
      </c>
    </row>
    <row r="150" spans="2:51" s="13" customFormat="1" ht="10.35">
      <c r="B150" s="175"/>
      <c r="D150" s="176" t="s">
        <v>154</v>
      </c>
      <c r="E150" s="177" t="s">
        <v>1</v>
      </c>
      <c r="F150" s="178" t="s">
        <v>92</v>
      </c>
      <c r="H150" s="179">
        <v>214.32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77" t="s">
        <v>154</v>
      </c>
      <c r="AU150" s="177" t="s">
        <v>80</v>
      </c>
      <c r="AV150" s="13" t="s">
        <v>80</v>
      </c>
      <c r="AW150" s="13" t="s">
        <v>28</v>
      </c>
      <c r="AX150" s="13" t="s">
        <v>76</v>
      </c>
      <c r="AY150" s="177" t="s">
        <v>141</v>
      </c>
    </row>
    <row r="151" spans="1:65" s="2" customFormat="1" ht="24.2" customHeight="1">
      <c r="A151" s="32"/>
      <c r="B151" s="126"/>
      <c r="C151" s="161" t="s">
        <v>176</v>
      </c>
      <c r="D151" s="161" t="s">
        <v>144</v>
      </c>
      <c r="E151" s="162" t="s">
        <v>177</v>
      </c>
      <c r="F151" s="163" t="s">
        <v>178</v>
      </c>
      <c r="G151" s="164" t="s">
        <v>152</v>
      </c>
      <c r="H151" s="165">
        <v>428.64</v>
      </c>
      <c r="I151" s="166"/>
      <c r="J151" s="167">
        <f>ROUND(I151*H151,2)</f>
        <v>0</v>
      </c>
      <c r="K151" s="168"/>
      <c r="L151" s="33"/>
      <c r="M151" s="169" t="s">
        <v>1</v>
      </c>
      <c r="N151" s="170" t="s">
        <v>37</v>
      </c>
      <c r="O151" s="61"/>
      <c r="P151" s="171">
        <f>O151*H151</f>
        <v>0</v>
      </c>
      <c r="Q151" s="171">
        <v>0</v>
      </c>
      <c r="R151" s="171">
        <f>Q151*H151</f>
        <v>0</v>
      </c>
      <c r="S151" s="171">
        <v>0.002</v>
      </c>
      <c r="T151" s="172">
        <f>S151*H151</f>
        <v>0.85728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3" t="s">
        <v>148</v>
      </c>
      <c r="AT151" s="173" t="s">
        <v>144</v>
      </c>
      <c r="AU151" s="173" t="s">
        <v>80</v>
      </c>
      <c r="AY151" s="17" t="s">
        <v>141</v>
      </c>
      <c r="BE151" s="174">
        <f>IF(N151="základná",J151,0)</f>
        <v>0</v>
      </c>
      <c r="BF151" s="174">
        <f>IF(N151="znížená",J151,0)</f>
        <v>0</v>
      </c>
      <c r="BG151" s="174">
        <f>IF(N151="zákl. prenesená",J151,0)</f>
        <v>0</v>
      </c>
      <c r="BH151" s="174">
        <f>IF(N151="zníž. prenesená",J151,0)</f>
        <v>0</v>
      </c>
      <c r="BI151" s="174">
        <f>IF(N151="nulová",J151,0)</f>
        <v>0</v>
      </c>
      <c r="BJ151" s="17" t="s">
        <v>80</v>
      </c>
      <c r="BK151" s="174">
        <f>ROUND(I151*H151,2)</f>
        <v>0</v>
      </c>
      <c r="BL151" s="17" t="s">
        <v>148</v>
      </c>
      <c r="BM151" s="173" t="s">
        <v>179</v>
      </c>
    </row>
    <row r="152" spans="2:51" s="13" customFormat="1" ht="10.35">
      <c r="B152" s="175"/>
      <c r="D152" s="176" t="s">
        <v>154</v>
      </c>
      <c r="E152" s="177" t="s">
        <v>1</v>
      </c>
      <c r="F152" s="178" t="s">
        <v>180</v>
      </c>
      <c r="H152" s="179">
        <v>428.64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154</v>
      </c>
      <c r="AU152" s="177" t="s">
        <v>80</v>
      </c>
      <c r="AV152" s="13" t="s">
        <v>80</v>
      </c>
      <c r="AW152" s="13" t="s">
        <v>28</v>
      </c>
      <c r="AX152" s="13" t="s">
        <v>76</v>
      </c>
      <c r="AY152" s="177" t="s">
        <v>141</v>
      </c>
    </row>
    <row r="153" spans="1:65" s="2" customFormat="1" ht="24.2" customHeight="1">
      <c r="A153" s="32"/>
      <c r="B153" s="126"/>
      <c r="C153" s="161" t="s">
        <v>156</v>
      </c>
      <c r="D153" s="161" t="s">
        <v>144</v>
      </c>
      <c r="E153" s="162" t="s">
        <v>181</v>
      </c>
      <c r="F153" s="163" t="s">
        <v>182</v>
      </c>
      <c r="G153" s="164" t="s">
        <v>161</v>
      </c>
      <c r="H153" s="165">
        <v>2</v>
      </c>
      <c r="I153" s="166"/>
      <c r="J153" s="167">
        <f>ROUND(I153*H153,2)</f>
        <v>0</v>
      </c>
      <c r="K153" s="168"/>
      <c r="L153" s="33"/>
      <c r="M153" s="169" t="s">
        <v>1</v>
      </c>
      <c r="N153" s="170" t="s">
        <v>37</v>
      </c>
      <c r="O153" s="61"/>
      <c r="P153" s="171">
        <f>O153*H153</f>
        <v>0</v>
      </c>
      <c r="Q153" s="171">
        <v>0</v>
      </c>
      <c r="R153" s="171">
        <f>Q153*H153</f>
        <v>0</v>
      </c>
      <c r="S153" s="171">
        <v>0.044</v>
      </c>
      <c r="T153" s="172">
        <f>S153*H153</f>
        <v>0.088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3" t="s">
        <v>148</v>
      </c>
      <c r="AT153" s="173" t="s">
        <v>144</v>
      </c>
      <c r="AU153" s="173" t="s">
        <v>80</v>
      </c>
      <c r="AY153" s="17" t="s">
        <v>141</v>
      </c>
      <c r="BE153" s="174">
        <f>IF(N153="základná",J153,0)</f>
        <v>0</v>
      </c>
      <c r="BF153" s="174">
        <f>IF(N153="znížená",J153,0)</f>
        <v>0</v>
      </c>
      <c r="BG153" s="174">
        <f>IF(N153="zákl. prenesená",J153,0)</f>
        <v>0</v>
      </c>
      <c r="BH153" s="174">
        <f>IF(N153="zníž. prenesená",J153,0)</f>
        <v>0</v>
      </c>
      <c r="BI153" s="174">
        <f>IF(N153="nulová",J153,0)</f>
        <v>0</v>
      </c>
      <c r="BJ153" s="17" t="s">
        <v>80</v>
      </c>
      <c r="BK153" s="174">
        <f>ROUND(I153*H153,2)</f>
        <v>0</v>
      </c>
      <c r="BL153" s="17" t="s">
        <v>148</v>
      </c>
      <c r="BM153" s="173" t="s">
        <v>183</v>
      </c>
    </row>
    <row r="154" spans="1:65" s="2" customFormat="1" ht="21.75" customHeight="1">
      <c r="A154" s="32"/>
      <c r="B154" s="126"/>
      <c r="C154" s="161" t="s">
        <v>167</v>
      </c>
      <c r="D154" s="161" t="s">
        <v>144</v>
      </c>
      <c r="E154" s="162" t="s">
        <v>184</v>
      </c>
      <c r="F154" s="163" t="s">
        <v>185</v>
      </c>
      <c r="G154" s="164" t="s">
        <v>186</v>
      </c>
      <c r="H154" s="165">
        <v>5.101</v>
      </c>
      <c r="I154" s="166"/>
      <c r="J154" s="167">
        <f>ROUND(I154*H154,2)</f>
        <v>0</v>
      </c>
      <c r="K154" s="168"/>
      <c r="L154" s="33"/>
      <c r="M154" s="169" t="s">
        <v>1</v>
      </c>
      <c r="N154" s="170" t="s">
        <v>37</v>
      </c>
      <c r="O154" s="61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3" t="s">
        <v>148</v>
      </c>
      <c r="AT154" s="173" t="s">
        <v>144</v>
      </c>
      <c r="AU154" s="173" t="s">
        <v>80</v>
      </c>
      <c r="AY154" s="17" t="s">
        <v>141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7" t="s">
        <v>80</v>
      </c>
      <c r="BK154" s="174">
        <f>ROUND(I154*H154,2)</f>
        <v>0</v>
      </c>
      <c r="BL154" s="17" t="s">
        <v>148</v>
      </c>
      <c r="BM154" s="173" t="s">
        <v>187</v>
      </c>
    </row>
    <row r="155" spans="1:65" s="2" customFormat="1" ht="24.2" customHeight="1">
      <c r="A155" s="32"/>
      <c r="B155" s="126"/>
      <c r="C155" s="161" t="s">
        <v>188</v>
      </c>
      <c r="D155" s="161" t="s">
        <v>144</v>
      </c>
      <c r="E155" s="162" t="s">
        <v>189</v>
      </c>
      <c r="F155" s="163" t="s">
        <v>190</v>
      </c>
      <c r="G155" s="164" t="s">
        <v>186</v>
      </c>
      <c r="H155" s="165">
        <v>122.424</v>
      </c>
      <c r="I155" s="166"/>
      <c r="J155" s="167">
        <f>ROUND(I155*H155,2)</f>
        <v>0</v>
      </c>
      <c r="K155" s="168"/>
      <c r="L155" s="33"/>
      <c r="M155" s="169" t="s">
        <v>1</v>
      </c>
      <c r="N155" s="170" t="s">
        <v>37</v>
      </c>
      <c r="O155" s="61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3" t="s">
        <v>148</v>
      </c>
      <c r="AT155" s="173" t="s">
        <v>144</v>
      </c>
      <c r="AU155" s="173" t="s">
        <v>80</v>
      </c>
      <c r="AY155" s="17" t="s">
        <v>141</v>
      </c>
      <c r="BE155" s="174">
        <f>IF(N155="základná",J155,0)</f>
        <v>0</v>
      </c>
      <c r="BF155" s="174">
        <f>IF(N155="znížená",J155,0)</f>
        <v>0</v>
      </c>
      <c r="BG155" s="174">
        <f>IF(N155="zákl. prenesená",J155,0)</f>
        <v>0</v>
      </c>
      <c r="BH155" s="174">
        <f>IF(N155="zníž. prenesená",J155,0)</f>
        <v>0</v>
      </c>
      <c r="BI155" s="174">
        <f>IF(N155="nulová",J155,0)</f>
        <v>0</v>
      </c>
      <c r="BJ155" s="17" t="s">
        <v>80</v>
      </c>
      <c r="BK155" s="174">
        <f>ROUND(I155*H155,2)</f>
        <v>0</v>
      </c>
      <c r="BL155" s="17" t="s">
        <v>148</v>
      </c>
      <c r="BM155" s="173" t="s">
        <v>191</v>
      </c>
    </row>
    <row r="156" spans="2:51" s="13" customFormat="1" ht="10.35">
      <c r="B156" s="175"/>
      <c r="D156" s="176" t="s">
        <v>154</v>
      </c>
      <c r="F156" s="178" t="s">
        <v>192</v>
      </c>
      <c r="H156" s="179">
        <v>122.424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77" t="s">
        <v>154</v>
      </c>
      <c r="AU156" s="177" t="s">
        <v>80</v>
      </c>
      <c r="AV156" s="13" t="s">
        <v>80</v>
      </c>
      <c r="AW156" s="13" t="s">
        <v>3</v>
      </c>
      <c r="AX156" s="13" t="s">
        <v>76</v>
      </c>
      <c r="AY156" s="177" t="s">
        <v>141</v>
      </c>
    </row>
    <row r="157" spans="1:65" s="2" customFormat="1" ht="24.2" customHeight="1">
      <c r="A157" s="32"/>
      <c r="B157" s="126"/>
      <c r="C157" s="161" t="s">
        <v>193</v>
      </c>
      <c r="D157" s="161" t="s">
        <v>144</v>
      </c>
      <c r="E157" s="162" t="s">
        <v>194</v>
      </c>
      <c r="F157" s="163" t="s">
        <v>195</v>
      </c>
      <c r="G157" s="164" t="s">
        <v>186</v>
      </c>
      <c r="H157" s="165">
        <v>5.101</v>
      </c>
      <c r="I157" s="166"/>
      <c r="J157" s="167">
        <f>ROUND(I157*H157,2)</f>
        <v>0</v>
      </c>
      <c r="K157" s="168"/>
      <c r="L157" s="33"/>
      <c r="M157" s="169" t="s">
        <v>1</v>
      </c>
      <c r="N157" s="170" t="s">
        <v>37</v>
      </c>
      <c r="O157" s="61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3" t="s">
        <v>148</v>
      </c>
      <c r="AT157" s="173" t="s">
        <v>144</v>
      </c>
      <c r="AU157" s="173" t="s">
        <v>80</v>
      </c>
      <c r="AY157" s="17" t="s">
        <v>141</v>
      </c>
      <c r="BE157" s="174">
        <f>IF(N157="základná",J157,0)</f>
        <v>0</v>
      </c>
      <c r="BF157" s="174">
        <f>IF(N157="znížená",J157,0)</f>
        <v>0</v>
      </c>
      <c r="BG157" s="174">
        <f>IF(N157="zákl. prenesená",J157,0)</f>
        <v>0</v>
      </c>
      <c r="BH157" s="174">
        <f>IF(N157="zníž. prenesená",J157,0)</f>
        <v>0</v>
      </c>
      <c r="BI157" s="174">
        <f>IF(N157="nulová",J157,0)</f>
        <v>0</v>
      </c>
      <c r="BJ157" s="17" t="s">
        <v>80</v>
      </c>
      <c r="BK157" s="174">
        <f>ROUND(I157*H157,2)</f>
        <v>0</v>
      </c>
      <c r="BL157" s="17" t="s">
        <v>148</v>
      </c>
      <c r="BM157" s="173" t="s">
        <v>196</v>
      </c>
    </row>
    <row r="158" spans="1:65" s="2" customFormat="1" ht="24.2" customHeight="1">
      <c r="A158" s="32"/>
      <c r="B158" s="126"/>
      <c r="C158" s="161" t="s">
        <v>197</v>
      </c>
      <c r="D158" s="161" t="s">
        <v>144</v>
      </c>
      <c r="E158" s="162" t="s">
        <v>198</v>
      </c>
      <c r="F158" s="163" t="s">
        <v>199</v>
      </c>
      <c r="G158" s="164" t="s">
        <v>186</v>
      </c>
      <c r="H158" s="165">
        <v>40.808</v>
      </c>
      <c r="I158" s="166"/>
      <c r="J158" s="167">
        <f>ROUND(I158*H158,2)</f>
        <v>0</v>
      </c>
      <c r="K158" s="168"/>
      <c r="L158" s="33"/>
      <c r="M158" s="169" t="s">
        <v>1</v>
      </c>
      <c r="N158" s="170" t="s">
        <v>37</v>
      </c>
      <c r="O158" s="61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3" t="s">
        <v>148</v>
      </c>
      <c r="AT158" s="173" t="s">
        <v>144</v>
      </c>
      <c r="AU158" s="173" t="s">
        <v>80</v>
      </c>
      <c r="AY158" s="17" t="s">
        <v>141</v>
      </c>
      <c r="BE158" s="174">
        <f>IF(N158="základná",J158,0)</f>
        <v>0</v>
      </c>
      <c r="BF158" s="174">
        <f>IF(N158="znížená",J158,0)</f>
        <v>0</v>
      </c>
      <c r="BG158" s="174">
        <f>IF(N158="zákl. prenesená",J158,0)</f>
        <v>0</v>
      </c>
      <c r="BH158" s="174">
        <f>IF(N158="zníž. prenesená",J158,0)</f>
        <v>0</v>
      </c>
      <c r="BI158" s="174">
        <f>IF(N158="nulová",J158,0)</f>
        <v>0</v>
      </c>
      <c r="BJ158" s="17" t="s">
        <v>80</v>
      </c>
      <c r="BK158" s="174">
        <f>ROUND(I158*H158,2)</f>
        <v>0</v>
      </c>
      <c r="BL158" s="17" t="s">
        <v>148</v>
      </c>
      <c r="BM158" s="173" t="s">
        <v>200</v>
      </c>
    </row>
    <row r="159" spans="2:51" s="13" customFormat="1" ht="10.35">
      <c r="B159" s="175"/>
      <c r="D159" s="176" t="s">
        <v>154</v>
      </c>
      <c r="F159" s="178" t="s">
        <v>201</v>
      </c>
      <c r="H159" s="179">
        <v>40.808</v>
      </c>
      <c r="I159" s="180"/>
      <c r="L159" s="175"/>
      <c r="M159" s="181"/>
      <c r="N159" s="182"/>
      <c r="O159" s="182"/>
      <c r="P159" s="182"/>
      <c r="Q159" s="182"/>
      <c r="R159" s="182"/>
      <c r="S159" s="182"/>
      <c r="T159" s="183"/>
      <c r="AT159" s="177" t="s">
        <v>154</v>
      </c>
      <c r="AU159" s="177" t="s">
        <v>80</v>
      </c>
      <c r="AV159" s="13" t="s">
        <v>80</v>
      </c>
      <c r="AW159" s="13" t="s">
        <v>3</v>
      </c>
      <c r="AX159" s="13" t="s">
        <v>76</v>
      </c>
      <c r="AY159" s="177" t="s">
        <v>141</v>
      </c>
    </row>
    <row r="160" spans="1:65" s="2" customFormat="1" ht="24.2" customHeight="1">
      <c r="A160" s="32"/>
      <c r="B160" s="126"/>
      <c r="C160" s="161" t="s">
        <v>202</v>
      </c>
      <c r="D160" s="161" t="s">
        <v>144</v>
      </c>
      <c r="E160" s="162" t="s">
        <v>203</v>
      </c>
      <c r="F160" s="163" t="s">
        <v>204</v>
      </c>
      <c r="G160" s="164" t="s">
        <v>186</v>
      </c>
      <c r="H160" s="165">
        <v>2.231</v>
      </c>
      <c r="I160" s="166"/>
      <c r="J160" s="167">
        <f>ROUND(I160*H160,2)</f>
        <v>0</v>
      </c>
      <c r="K160" s="168"/>
      <c r="L160" s="33"/>
      <c r="M160" s="169" t="s">
        <v>1</v>
      </c>
      <c r="N160" s="170" t="s">
        <v>37</v>
      </c>
      <c r="O160" s="61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3" t="s">
        <v>148</v>
      </c>
      <c r="AT160" s="173" t="s">
        <v>144</v>
      </c>
      <c r="AU160" s="173" t="s">
        <v>80</v>
      </c>
      <c r="AY160" s="17" t="s">
        <v>141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7" t="s">
        <v>80</v>
      </c>
      <c r="BK160" s="174">
        <f>ROUND(I160*H160,2)</f>
        <v>0</v>
      </c>
      <c r="BL160" s="17" t="s">
        <v>148</v>
      </c>
      <c r="BM160" s="173" t="s">
        <v>205</v>
      </c>
    </row>
    <row r="161" spans="1:65" s="2" customFormat="1" ht="24.2" customHeight="1">
      <c r="A161" s="32"/>
      <c r="B161" s="126"/>
      <c r="C161" s="161" t="s">
        <v>206</v>
      </c>
      <c r="D161" s="161" t="s">
        <v>144</v>
      </c>
      <c r="E161" s="162" t="s">
        <v>207</v>
      </c>
      <c r="F161" s="163" t="s">
        <v>208</v>
      </c>
      <c r="G161" s="164" t="s">
        <v>186</v>
      </c>
      <c r="H161" s="165">
        <v>1.465</v>
      </c>
      <c r="I161" s="166"/>
      <c r="J161" s="167">
        <f>ROUND(I161*H161,2)</f>
        <v>0</v>
      </c>
      <c r="K161" s="168"/>
      <c r="L161" s="33"/>
      <c r="M161" s="169" t="s">
        <v>1</v>
      </c>
      <c r="N161" s="170" t="s">
        <v>37</v>
      </c>
      <c r="O161" s="61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3" t="s">
        <v>148</v>
      </c>
      <c r="AT161" s="173" t="s">
        <v>144</v>
      </c>
      <c r="AU161" s="173" t="s">
        <v>80</v>
      </c>
      <c r="AY161" s="17" t="s">
        <v>141</v>
      </c>
      <c r="BE161" s="174">
        <f>IF(N161="základná",J161,0)</f>
        <v>0</v>
      </c>
      <c r="BF161" s="174">
        <f>IF(N161="znížená",J161,0)</f>
        <v>0</v>
      </c>
      <c r="BG161" s="174">
        <f>IF(N161="zákl. prenesená",J161,0)</f>
        <v>0</v>
      </c>
      <c r="BH161" s="174">
        <f>IF(N161="zníž. prenesená",J161,0)</f>
        <v>0</v>
      </c>
      <c r="BI161" s="174">
        <f>IF(N161="nulová",J161,0)</f>
        <v>0</v>
      </c>
      <c r="BJ161" s="17" t="s">
        <v>80</v>
      </c>
      <c r="BK161" s="174">
        <f>ROUND(I161*H161,2)</f>
        <v>0</v>
      </c>
      <c r="BL161" s="17" t="s">
        <v>148</v>
      </c>
      <c r="BM161" s="173" t="s">
        <v>209</v>
      </c>
    </row>
    <row r="162" spans="1:65" s="2" customFormat="1" ht="24.2" customHeight="1">
      <c r="A162" s="32"/>
      <c r="B162" s="126"/>
      <c r="C162" s="161" t="s">
        <v>210</v>
      </c>
      <c r="D162" s="161" t="s">
        <v>144</v>
      </c>
      <c r="E162" s="162" t="s">
        <v>211</v>
      </c>
      <c r="F162" s="163" t="s">
        <v>212</v>
      </c>
      <c r="G162" s="164" t="s">
        <v>186</v>
      </c>
      <c r="H162" s="165">
        <v>0.054</v>
      </c>
      <c r="I162" s="166"/>
      <c r="J162" s="167">
        <f>ROUND(I162*H162,2)</f>
        <v>0</v>
      </c>
      <c r="K162" s="168"/>
      <c r="L162" s="33"/>
      <c r="M162" s="169" t="s">
        <v>1</v>
      </c>
      <c r="N162" s="170" t="s">
        <v>37</v>
      </c>
      <c r="O162" s="61"/>
      <c r="P162" s="171">
        <f>O162*H162</f>
        <v>0</v>
      </c>
      <c r="Q162" s="171">
        <v>0</v>
      </c>
      <c r="R162" s="171">
        <f>Q162*H162</f>
        <v>0</v>
      </c>
      <c r="S162" s="171">
        <v>0</v>
      </c>
      <c r="T162" s="172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3" t="s">
        <v>148</v>
      </c>
      <c r="AT162" s="173" t="s">
        <v>144</v>
      </c>
      <c r="AU162" s="173" t="s">
        <v>80</v>
      </c>
      <c r="AY162" s="17" t="s">
        <v>141</v>
      </c>
      <c r="BE162" s="174">
        <f>IF(N162="základná",J162,0)</f>
        <v>0</v>
      </c>
      <c r="BF162" s="174">
        <f>IF(N162="znížená",J162,0)</f>
        <v>0</v>
      </c>
      <c r="BG162" s="174">
        <f>IF(N162="zákl. prenesená",J162,0)</f>
        <v>0</v>
      </c>
      <c r="BH162" s="174">
        <f>IF(N162="zníž. prenesená",J162,0)</f>
        <v>0</v>
      </c>
      <c r="BI162" s="174">
        <f>IF(N162="nulová",J162,0)</f>
        <v>0</v>
      </c>
      <c r="BJ162" s="17" t="s">
        <v>80</v>
      </c>
      <c r="BK162" s="174">
        <f>ROUND(I162*H162,2)</f>
        <v>0</v>
      </c>
      <c r="BL162" s="17" t="s">
        <v>148</v>
      </c>
      <c r="BM162" s="173" t="s">
        <v>213</v>
      </c>
    </row>
    <row r="163" spans="1:65" s="2" customFormat="1" ht="24.2" customHeight="1">
      <c r="A163" s="32"/>
      <c r="B163" s="126"/>
      <c r="C163" s="161" t="s">
        <v>214</v>
      </c>
      <c r="D163" s="161" t="s">
        <v>144</v>
      </c>
      <c r="E163" s="162" t="s">
        <v>215</v>
      </c>
      <c r="F163" s="163" t="s">
        <v>216</v>
      </c>
      <c r="G163" s="164" t="s">
        <v>186</v>
      </c>
      <c r="H163" s="165">
        <v>0.097</v>
      </c>
      <c r="I163" s="166"/>
      <c r="J163" s="167">
        <f>ROUND(I163*H163,2)</f>
        <v>0</v>
      </c>
      <c r="K163" s="168"/>
      <c r="L163" s="33"/>
      <c r="M163" s="169" t="s">
        <v>1</v>
      </c>
      <c r="N163" s="170" t="s">
        <v>37</v>
      </c>
      <c r="O163" s="61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3" t="s">
        <v>148</v>
      </c>
      <c r="AT163" s="173" t="s">
        <v>144</v>
      </c>
      <c r="AU163" s="173" t="s">
        <v>80</v>
      </c>
      <c r="AY163" s="17" t="s">
        <v>141</v>
      </c>
      <c r="BE163" s="174">
        <f>IF(N163="základná",J163,0)</f>
        <v>0</v>
      </c>
      <c r="BF163" s="174">
        <f>IF(N163="znížená",J163,0)</f>
        <v>0</v>
      </c>
      <c r="BG163" s="174">
        <f>IF(N163="zákl. prenesená",J163,0)</f>
        <v>0</v>
      </c>
      <c r="BH163" s="174">
        <f>IF(N163="zníž. prenesená",J163,0)</f>
        <v>0</v>
      </c>
      <c r="BI163" s="174">
        <f>IF(N163="nulová",J163,0)</f>
        <v>0</v>
      </c>
      <c r="BJ163" s="17" t="s">
        <v>80</v>
      </c>
      <c r="BK163" s="174">
        <f>ROUND(I163*H163,2)</f>
        <v>0</v>
      </c>
      <c r="BL163" s="17" t="s">
        <v>148</v>
      </c>
      <c r="BM163" s="173" t="s">
        <v>217</v>
      </c>
    </row>
    <row r="164" spans="2:63" s="12" customFormat="1" ht="22.85" customHeight="1">
      <c r="B164" s="148"/>
      <c r="D164" s="149" t="s">
        <v>70</v>
      </c>
      <c r="E164" s="159" t="s">
        <v>218</v>
      </c>
      <c r="F164" s="159" t="s">
        <v>219</v>
      </c>
      <c r="I164" s="151"/>
      <c r="J164" s="160">
        <f>BK164</f>
        <v>0</v>
      </c>
      <c r="L164" s="148"/>
      <c r="M164" s="153"/>
      <c r="N164" s="154"/>
      <c r="O164" s="154"/>
      <c r="P164" s="155">
        <f>P165</f>
        <v>0</v>
      </c>
      <c r="Q164" s="154"/>
      <c r="R164" s="155">
        <f>R165</f>
        <v>0</v>
      </c>
      <c r="S164" s="154"/>
      <c r="T164" s="156">
        <f>T165</f>
        <v>0</v>
      </c>
      <c r="AR164" s="149" t="s">
        <v>76</v>
      </c>
      <c r="AT164" s="157" t="s">
        <v>70</v>
      </c>
      <c r="AU164" s="157" t="s">
        <v>76</v>
      </c>
      <c r="AY164" s="149" t="s">
        <v>141</v>
      </c>
      <c r="BK164" s="158">
        <f>BK165</f>
        <v>0</v>
      </c>
    </row>
    <row r="165" spans="1:65" s="2" customFormat="1" ht="24.2" customHeight="1">
      <c r="A165" s="32"/>
      <c r="B165" s="126"/>
      <c r="C165" s="161" t="s">
        <v>220</v>
      </c>
      <c r="D165" s="161" t="s">
        <v>144</v>
      </c>
      <c r="E165" s="162" t="s">
        <v>221</v>
      </c>
      <c r="F165" s="163" t="s">
        <v>222</v>
      </c>
      <c r="G165" s="164" t="s">
        <v>186</v>
      </c>
      <c r="H165" s="165">
        <v>0.436</v>
      </c>
      <c r="I165" s="166"/>
      <c r="J165" s="167">
        <f>ROUND(I165*H165,2)</f>
        <v>0</v>
      </c>
      <c r="K165" s="168"/>
      <c r="L165" s="33"/>
      <c r="M165" s="169" t="s">
        <v>1</v>
      </c>
      <c r="N165" s="170" t="s">
        <v>37</v>
      </c>
      <c r="O165" s="61"/>
      <c r="P165" s="171">
        <f>O165*H165</f>
        <v>0</v>
      </c>
      <c r="Q165" s="171">
        <v>0</v>
      </c>
      <c r="R165" s="171">
        <f>Q165*H165</f>
        <v>0</v>
      </c>
      <c r="S165" s="171">
        <v>0</v>
      </c>
      <c r="T165" s="17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3" t="s">
        <v>148</v>
      </c>
      <c r="AT165" s="173" t="s">
        <v>144</v>
      </c>
      <c r="AU165" s="173" t="s">
        <v>80</v>
      </c>
      <c r="AY165" s="17" t="s">
        <v>141</v>
      </c>
      <c r="BE165" s="174">
        <f>IF(N165="základná",J165,0)</f>
        <v>0</v>
      </c>
      <c r="BF165" s="174">
        <f>IF(N165="znížená",J165,0)</f>
        <v>0</v>
      </c>
      <c r="BG165" s="174">
        <f>IF(N165="zákl. prenesená",J165,0)</f>
        <v>0</v>
      </c>
      <c r="BH165" s="174">
        <f>IF(N165="zníž. prenesená",J165,0)</f>
        <v>0</v>
      </c>
      <c r="BI165" s="174">
        <f>IF(N165="nulová",J165,0)</f>
        <v>0</v>
      </c>
      <c r="BJ165" s="17" t="s">
        <v>80</v>
      </c>
      <c r="BK165" s="174">
        <f>ROUND(I165*H165,2)</f>
        <v>0</v>
      </c>
      <c r="BL165" s="17" t="s">
        <v>148</v>
      </c>
      <c r="BM165" s="173" t="s">
        <v>223</v>
      </c>
    </row>
    <row r="166" spans="2:63" s="12" customFormat="1" ht="25.95" customHeight="1">
      <c r="B166" s="148"/>
      <c r="D166" s="149" t="s">
        <v>70</v>
      </c>
      <c r="E166" s="150" t="s">
        <v>224</v>
      </c>
      <c r="F166" s="150" t="s">
        <v>225</v>
      </c>
      <c r="I166" s="151"/>
      <c r="J166" s="152">
        <f>BK166</f>
        <v>0</v>
      </c>
      <c r="L166" s="148"/>
      <c r="M166" s="153"/>
      <c r="N166" s="154"/>
      <c r="O166" s="154"/>
      <c r="P166" s="155">
        <f>P167+P169+P174+P208+P239+P258+P269</f>
        <v>0</v>
      </c>
      <c r="Q166" s="154"/>
      <c r="R166" s="155">
        <f>R167+R169+R174+R208+R239+R258+R269</f>
        <v>101.20234537999998</v>
      </c>
      <c r="S166" s="154"/>
      <c r="T166" s="156">
        <f>T167+T169+T174+T208+T239+T258+T269</f>
        <v>2.8698680000000003</v>
      </c>
      <c r="AR166" s="149" t="s">
        <v>80</v>
      </c>
      <c r="AT166" s="157" t="s">
        <v>70</v>
      </c>
      <c r="AU166" s="157" t="s">
        <v>71</v>
      </c>
      <c r="AY166" s="149" t="s">
        <v>141</v>
      </c>
      <c r="BK166" s="158">
        <f>BK167+BK169+BK174+BK208+BK239+BK258+BK269</f>
        <v>0</v>
      </c>
    </row>
    <row r="167" spans="2:63" s="12" customFormat="1" ht="22.85" customHeight="1">
      <c r="B167" s="148"/>
      <c r="D167" s="149" t="s">
        <v>70</v>
      </c>
      <c r="E167" s="159" t="s">
        <v>226</v>
      </c>
      <c r="F167" s="159" t="s">
        <v>227</v>
      </c>
      <c r="I167" s="151"/>
      <c r="J167" s="160">
        <f>BK167</f>
        <v>0</v>
      </c>
      <c r="L167" s="148"/>
      <c r="M167" s="153"/>
      <c r="N167" s="154"/>
      <c r="O167" s="154"/>
      <c r="P167" s="155">
        <f>P168</f>
        <v>0</v>
      </c>
      <c r="Q167" s="154"/>
      <c r="R167" s="155">
        <f>R168</f>
        <v>0</v>
      </c>
      <c r="S167" s="154"/>
      <c r="T167" s="156">
        <f>T168</f>
        <v>0.0238</v>
      </c>
      <c r="AR167" s="149" t="s">
        <v>80</v>
      </c>
      <c r="AT167" s="157" t="s">
        <v>70</v>
      </c>
      <c r="AU167" s="157" t="s">
        <v>76</v>
      </c>
      <c r="AY167" s="149" t="s">
        <v>141</v>
      </c>
      <c r="BK167" s="158">
        <f>BK168</f>
        <v>0</v>
      </c>
    </row>
    <row r="168" spans="1:65" s="2" customFormat="1" ht="37.85" customHeight="1">
      <c r="A168" s="32"/>
      <c r="B168" s="126"/>
      <c r="C168" s="161" t="s">
        <v>228</v>
      </c>
      <c r="D168" s="161" t="s">
        <v>144</v>
      </c>
      <c r="E168" s="162" t="s">
        <v>229</v>
      </c>
      <c r="F168" s="163" t="s">
        <v>230</v>
      </c>
      <c r="G168" s="164" t="s">
        <v>231</v>
      </c>
      <c r="H168" s="165">
        <v>1</v>
      </c>
      <c r="I168" s="166"/>
      <c r="J168" s="167">
        <f>ROUND(I168*H168,2)</f>
        <v>0</v>
      </c>
      <c r="K168" s="168"/>
      <c r="L168" s="33"/>
      <c r="M168" s="169" t="s">
        <v>1</v>
      </c>
      <c r="N168" s="170" t="s">
        <v>37</v>
      </c>
      <c r="O168" s="61"/>
      <c r="P168" s="171">
        <f>O168*H168</f>
        <v>0</v>
      </c>
      <c r="Q168" s="171">
        <v>0</v>
      </c>
      <c r="R168" s="171">
        <f>Q168*H168</f>
        <v>0</v>
      </c>
      <c r="S168" s="171">
        <v>0.0238</v>
      </c>
      <c r="T168" s="172">
        <f>S168*H168</f>
        <v>0.0238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214</v>
      </c>
      <c r="AT168" s="173" t="s">
        <v>144</v>
      </c>
      <c r="AU168" s="173" t="s">
        <v>80</v>
      </c>
      <c r="AY168" s="17" t="s">
        <v>141</v>
      </c>
      <c r="BE168" s="174">
        <f>IF(N168="základná",J168,0)</f>
        <v>0</v>
      </c>
      <c r="BF168" s="174">
        <f>IF(N168="znížená",J168,0)</f>
        <v>0</v>
      </c>
      <c r="BG168" s="174">
        <f>IF(N168="zákl. prenesená",J168,0)</f>
        <v>0</v>
      </c>
      <c r="BH168" s="174">
        <f>IF(N168="zníž. prenesená",J168,0)</f>
        <v>0</v>
      </c>
      <c r="BI168" s="174">
        <f>IF(N168="nulová",J168,0)</f>
        <v>0</v>
      </c>
      <c r="BJ168" s="17" t="s">
        <v>80</v>
      </c>
      <c r="BK168" s="174">
        <f>ROUND(I168*H168,2)</f>
        <v>0</v>
      </c>
      <c r="BL168" s="17" t="s">
        <v>214</v>
      </c>
      <c r="BM168" s="173" t="s">
        <v>232</v>
      </c>
    </row>
    <row r="169" spans="2:63" s="12" customFormat="1" ht="22.85" customHeight="1">
      <c r="B169" s="148"/>
      <c r="D169" s="149" t="s">
        <v>70</v>
      </c>
      <c r="E169" s="159" t="s">
        <v>233</v>
      </c>
      <c r="F169" s="159" t="s">
        <v>234</v>
      </c>
      <c r="I169" s="151"/>
      <c r="J169" s="160">
        <f>BK169</f>
        <v>0</v>
      </c>
      <c r="L169" s="148"/>
      <c r="M169" s="153"/>
      <c r="N169" s="154"/>
      <c r="O169" s="154"/>
      <c r="P169" s="155">
        <f>SUM(P170:P173)</f>
        <v>0</v>
      </c>
      <c r="Q169" s="154"/>
      <c r="R169" s="155">
        <f>SUM(R170:R173)</f>
        <v>0.037984000000000004</v>
      </c>
      <c r="S169" s="154"/>
      <c r="T169" s="156">
        <f>SUM(T170:T173)</f>
        <v>0</v>
      </c>
      <c r="AR169" s="149" t="s">
        <v>80</v>
      </c>
      <c r="AT169" s="157" t="s">
        <v>70</v>
      </c>
      <c r="AU169" s="157" t="s">
        <v>76</v>
      </c>
      <c r="AY169" s="149" t="s">
        <v>141</v>
      </c>
      <c r="BK169" s="158">
        <f>SUM(BK170:BK173)</f>
        <v>0</v>
      </c>
    </row>
    <row r="170" spans="1:65" s="2" customFormat="1" ht="24.2" customHeight="1">
      <c r="A170" s="32"/>
      <c r="B170" s="126"/>
      <c r="C170" s="161" t="s">
        <v>235</v>
      </c>
      <c r="D170" s="161" t="s">
        <v>144</v>
      </c>
      <c r="E170" s="162" t="s">
        <v>236</v>
      </c>
      <c r="F170" s="163" t="s">
        <v>237</v>
      </c>
      <c r="G170" s="164" t="s">
        <v>238</v>
      </c>
      <c r="H170" s="165">
        <v>3.2</v>
      </c>
      <c r="I170" s="166"/>
      <c r="J170" s="167">
        <f>ROUND(I170*H170,2)</f>
        <v>0</v>
      </c>
      <c r="K170" s="168"/>
      <c r="L170" s="33"/>
      <c r="M170" s="169" t="s">
        <v>1</v>
      </c>
      <c r="N170" s="170" t="s">
        <v>37</v>
      </c>
      <c r="O170" s="61"/>
      <c r="P170" s="171">
        <f>O170*H170</f>
        <v>0</v>
      </c>
      <c r="Q170" s="171">
        <v>0.00015</v>
      </c>
      <c r="R170" s="171">
        <f>Q170*H170</f>
        <v>0.00047999999999999996</v>
      </c>
      <c r="S170" s="171">
        <v>0</v>
      </c>
      <c r="T170" s="17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3" t="s">
        <v>214</v>
      </c>
      <c r="AT170" s="173" t="s">
        <v>144</v>
      </c>
      <c r="AU170" s="173" t="s">
        <v>80</v>
      </c>
      <c r="AY170" s="17" t="s">
        <v>141</v>
      </c>
      <c r="BE170" s="174">
        <f>IF(N170="základná",J170,0)</f>
        <v>0</v>
      </c>
      <c r="BF170" s="174">
        <f>IF(N170="znížená",J170,0)</f>
        <v>0</v>
      </c>
      <c r="BG170" s="174">
        <f>IF(N170="zákl. prenesená",J170,0)</f>
        <v>0</v>
      </c>
      <c r="BH170" s="174">
        <f>IF(N170="zníž. prenesená",J170,0)</f>
        <v>0</v>
      </c>
      <c r="BI170" s="174">
        <f>IF(N170="nulová",J170,0)</f>
        <v>0</v>
      </c>
      <c r="BJ170" s="17" t="s">
        <v>80</v>
      </c>
      <c r="BK170" s="174">
        <f>ROUND(I170*H170,2)</f>
        <v>0</v>
      </c>
      <c r="BL170" s="17" t="s">
        <v>214</v>
      </c>
      <c r="BM170" s="173" t="s">
        <v>239</v>
      </c>
    </row>
    <row r="171" spans="1:65" s="2" customFormat="1" ht="44.25" customHeight="1">
      <c r="A171" s="32"/>
      <c r="B171" s="126"/>
      <c r="C171" s="161" t="s">
        <v>7</v>
      </c>
      <c r="D171" s="161" t="s">
        <v>144</v>
      </c>
      <c r="E171" s="162" t="s">
        <v>240</v>
      </c>
      <c r="F171" s="163" t="s">
        <v>241</v>
      </c>
      <c r="G171" s="164" t="s">
        <v>152</v>
      </c>
      <c r="H171" s="165">
        <v>3.2</v>
      </c>
      <c r="I171" s="166"/>
      <c r="J171" s="167">
        <f>ROUND(I171*H171,2)</f>
        <v>0</v>
      </c>
      <c r="K171" s="168"/>
      <c r="L171" s="33"/>
      <c r="M171" s="169" t="s">
        <v>1</v>
      </c>
      <c r="N171" s="170" t="s">
        <v>37</v>
      </c>
      <c r="O171" s="61"/>
      <c r="P171" s="171">
        <f>O171*H171</f>
        <v>0</v>
      </c>
      <c r="Q171" s="171">
        <v>0.01172</v>
      </c>
      <c r="R171" s="171">
        <f>Q171*H171</f>
        <v>0.037504</v>
      </c>
      <c r="S171" s="171">
        <v>0</v>
      </c>
      <c r="T171" s="17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3" t="s">
        <v>214</v>
      </c>
      <c r="AT171" s="173" t="s">
        <v>144</v>
      </c>
      <c r="AU171" s="173" t="s">
        <v>80</v>
      </c>
      <c r="AY171" s="17" t="s">
        <v>141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7" t="s">
        <v>80</v>
      </c>
      <c r="BK171" s="174">
        <f>ROUND(I171*H171,2)</f>
        <v>0</v>
      </c>
      <c r="BL171" s="17" t="s">
        <v>214</v>
      </c>
      <c r="BM171" s="173" t="s">
        <v>242</v>
      </c>
    </row>
    <row r="172" spans="2:51" s="13" customFormat="1" ht="10.35">
      <c r="B172" s="175"/>
      <c r="D172" s="176" t="s">
        <v>154</v>
      </c>
      <c r="E172" s="177" t="s">
        <v>1</v>
      </c>
      <c r="F172" s="178" t="s">
        <v>243</v>
      </c>
      <c r="H172" s="179">
        <v>3.2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154</v>
      </c>
      <c r="AU172" s="177" t="s">
        <v>80</v>
      </c>
      <c r="AV172" s="13" t="s">
        <v>80</v>
      </c>
      <c r="AW172" s="13" t="s">
        <v>28</v>
      </c>
      <c r="AX172" s="13" t="s">
        <v>76</v>
      </c>
      <c r="AY172" s="177" t="s">
        <v>141</v>
      </c>
    </row>
    <row r="173" spans="1:65" s="2" customFormat="1" ht="24.2" customHeight="1">
      <c r="A173" s="32"/>
      <c r="B173" s="126"/>
      <c r="C173" s="161" t="s">
        <v>244</v>
      </c>
      <c r="D173" s="161" t="s">
        <v>144</v>
      </c>
      <c r="E173" s="162" t="s">
        <v>245</v>
      </c>
      <c r="F173" s="163" t="s">
        <v>246</v>
      </c>
      <c r="G173" s="164" t="s">
        <v>186</v>
      </c>
      <c r="H173" s="165">
        <v>0.038</v>
      </c>
      <c r="I173" s="166"/>
      <c r="J173" s="167">
        <f>ROUND(I173*H173,2)</f>
        <v>0</v>
      </c>
      <c r="K173" s="168"/>
      <c r="L173" s="33"/>
      <c r="M173" s="169" t="s">
        <v>1</v>
      </c>
      <c r="N173" s="170" t="s">
        <v>37</v>
      </c>
      <c r="O173" s="61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214</v>
      </c>
      <c r="AT173" s="173" t="s">
        <v>144</v>
      </c>
      <c r="AU173" s="173" t="s">
        <v>80</v>
      </c>
      <c r="AY173" s="17" t="s">
        <v>141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7" t="s">
        <v>80</v>
      </c>
      <c r="BK173" s="174">
        <f>ROUND(I173*H173,2)</f>
        <v>0</v>
      </c>
      <c r="BL173" s="17" t="s">
        <v>214</v>
      </c>
      <c r="BM173" s="173" t="s">
        <v>247</v>
      </c>
    </row>
    <row r="174" spans="2:63" s="12" customFormat="1" ht="22.85" customHeight="1">
      <c r="B174" s="148"/>
      <c r="D174" s="149" t="s">
        <v>70</v>
      </c>
      <c r="E174" s="159" t="s">
        <v>248</v>
      </c>
      <c r="F174" s="159" t="s">
        <v>249</v>
      </c>
      <c r="I174" s="151"/>
      <c r="J174" s="160">
        <f>BK174</f>
        <v>0</v>
      </c>
      <c r="L174" s="148"/>
      <c r="M174" s="153"/>
      <c r="N174" s="154"/>
      <c r="O174" s="154"/>
      <c r="P174" s="155">
        <f>SUM(P175:P207)</f>
        <v>0</v>
      </c>
      <c r="Q174" s="154"/>
      <c r="R174" s="155">
        <f>SUM(R175:R207)</f>
        <v>1.90123805</v>
      </c>
      <c r="S174" s="154"/>
      <c r="T174" s="156">
        <f>SUM(T175:T207)</f>
        <v>1.4647815</v>
      </c>
      <c r="AR174" s="149" t="s">
        <v>80</v>
      </c>
      <c r="AT174" s="157" t="s">
        <v>70</v>
      </c>
      <c r="AU174" s="157" t="s">
        <v>76</v>
      </c>
      <c r="AY174" s="149" t="s">
        <v>141</v>
      </c>
      <c r="BK174" s="158">
        <f>SUM(BK175:BK207)</f>
        <v>0</v>
      </c>
    </row>
    <row r="175" spans="1:65" s="2" customFormat="1" ht="24.2" customHeight="1">
      <c r="A175" s="32"/>
      <c r="B175" s="126"/>
      <c r="C175" s="161" t="s">
        <v>250</v>
      </c>
      <c r="D175" s="161" t="s">
        <v>144</v>
      </c>
      <c r="E175" s="162" t="s">
        <v>251</v>
      </c>
      <c r="F175" s="163" t="s">
        <v>252</v>
      </c>
      <c r="G175" s="164" t="s">
        <v>147</v>
      </c>
      <c r="H175" s="165">
        <v>8</v>
      </c>
      <c r="I175" s="166"/>
      <c r="J175" s="167">
        <f>ROUND(I175*H175,2)</f>
        <v>0</v>
      </c>
      <c r="K175" s="168"/>
      <c r="L175" s="33"/>
      <c r="M175" s="169" t="s">
        <v>1</v>
      </c>
      <c r="N175" s="170" t="s">
        <v>37</v>
      </c>
      <c r="O175" s="61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214</v>
      </c>
      <c r="AT175" s="173" t="s">
        <v>144</v>
      </c>
      <c r="AU175" s="173" t="s">
        <v>80</v>
      </c>
      <c r="AY175" s="17" t="s">
        <v>141</v>
      </c>
      <c r="BE175" s="174">
        <f>IF(N175="základná",J175,0)</f>
        <v>0</v>
      </c>
      <c r="BF175" s="174">
        <f>IF(N175="znížená",J175,0)</f>
        <v>0</v>
      </c>
      <c r="BG175" s="174">
        <f>IF(N175="zákl. prenesená",J175,0)</f>
        <v>0</v>
      </c>
      <c r="BH175" s="174">
        <f>IF(N175="zníž. prenesená",J175,0)</f>
        <v>0</v>
      </c>
      <c r="BI175" s="174">
        <f>IF(N175="nulová",J175,0)</f>
        <v>0</v>
      </c>
      <c r="BJ175" s="17" t="s">
        <v>80</v>
      </c>
      <c r="BK175" s="174">
        <f>ROUND(I175*H175,2)</f>
        <v>0</v>
      </c>
      <c r="BL175" s="17" t="s">
        <v>214</v>
      </c>
      <c r="BM175" s="173" t="s">
        <v>253</v>
      </c>
    </row>
    <row r="176" spans="2:51" s="13" customFormat="1" ht="10.35">
      <c r="B176" s="175"/>
      <c r="D176" s="176" t="s">
        <v>154</v>
      </c>
      <c r="E176" s="177" t="s">
        <v>1</v>
      </c>
      <c r="F176" s="178" t="s">
        <v>254</v>
      </c>
      <c r="H176" s="179">
        <v>8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77" t="s">
        <v>154</v>
      </c>
      <c r="AU176" s="177" t="s">
        <v>80</v>
      </c>
      <c r="AV176" s="13" t="s">
        <v>80</v>
      </c>
      <c r="AW176" s="13" t="s">
        <v>28</v>
      </c>
      <c r="AX176" s="13" t="s">
        <v>76</v>
      </c>
      <c r="AY176" s="177" t="s">
        <v>141</v>
      </c>
    </row>
    <row r="177" spans="1:65" s="2" customFormat="1" ht="24.2" customHeight="1">
      <c r="A177" s="32"/>
      <c r="B177" s="126"/>
      <c r="C177" s="161" t="s">
        <v>255</v>
      </c>
      <c r="D177" s="161" t="s">
        <v>144</v>
      </c>
      <c r="E177" s="162" t="s">
        <v>256</v>
      </c>
      <c r="F177" s="163" t="s">
        <v>257</v>
      </c>
      <c r="G177" s="164" t="s">
        <v>147</v>
      </c>
      <c r="H177" s="165">
        <v>8</v>
      </c>
      <c r="I177" s="166"/>
      <c r="J177" s="167">
        <f>ROUND(I177*H177,2)</f>
        <v>0</v>
      </c>
      <c r="K177" s="168"/>
      <c r="L177" s="33"/>
      <c r="M177" s="169" t="s">
        <v>1</v>
      </c>
      <c r="N177" s="170" t="s">
        <v>37</v>
      </c>
      <c r="O177" s="61"/>
      <c r="P177" s="171">
        <f>O177*H177</f>
        <v>0</v>
      </c>
      <c r="Q177" s="171">
        <v>0</v>
      </c>
      <c r="R177" s="171">
        <f>Q177*H177</f>
        <v>0</v>
      </c>
      <c r="S177" s="171">
        <v>0</v>
      </c>
      <c r="T177" s="172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3" t="s">
        <v>214</v>
      </c>
      <c r="AT177" s="173" t="s">
        <v>144</v>
      </c>
      <c r="AU177" s="173" t="s">
        <v>80</v>
      </c>
      <c r="AY177" s="17" t="s">
        <v>141</v>
      </c>
      <c r="BE177" s="174">
        <f>IF(N177="základná",J177,0)</f>
        <v>0</v>
      </c>
      <c r="BF177" s="174">
        <f>IF(N177="znížená",J177,0)</f>
        <v>0</v>
      </c>
      <c r="BG177" s="174">
        <f>IF(N177="zákl. prenesená",J177,0)</f>
        <v>0</v>
      </c>
      <c r="BH177" s="174">
        <f>IF(N177="zníž. prenesená",J177,0)</f>
        <v>0</v>
      </c>
      <c r="BI177" s="174">
        <f>IF(N177="nulová",J177,0)</f>
        <v>0</v>
      </c>
      <c r="BJ177" s="17" t="s">
        <v>80</v>
      </c>
      <c r="BK177" s="174">
        <f>ROUND(I177*H177,2)</f>
        <v>0</v>
      </c>
      <c r="BL177" s="17" t="s">
        <v>214</v>
      </c>
      <c r="BM177" s="173" t="s">
        <v>258</v>
      </c>
    </row>
    <row r="178" spans="2:51" s="13" customFormat="1" ht="10.35">
      <c r="B178" s="175"/>
      <c r="D178" s="176" t="s">
        <v>154</v>
      </c>
      <c r="E178" s="177" t="s">
        <v>1</v>
      </c>
      <c r="F178" s="178" t="s">
        <v>254</v>
      </c>
      <c r="H178" s="179">
        <v>8</v>
      </c>
      <c r="I178" s="180"/>
      <c r="L178" s="175"/>
      <c r="M178" s="181"/>
      <c r="N178" s="182"/>
      <c r="O178" s="182"/>
      <c r="P178" s="182"/>
      <c r="Q178" s="182"/>
      <c r="R178" s="182"/>
      <c r="S178" s="182"/>
      <c r="T178" s="183"/>
      <c r="AT178" s="177" t="s">
        <v>154</v>
      </c>
      <c r="AU178" s="177" t="s">
        <v>80</v>
      </c>
      <c r="AV178" s="13" t="s">
        <v>80</v>
      </c>
      <c r="AW178" s="13" t="s">
        <v>28</v>
      </c>
      <c r="AX178" s="13" t="s">
        <v>76</v>
      </c>
      <c r="AY178" s="177" t="s">
        <v>141</v>
      </c>
    </row>
    <row r="179" spans="1:65" s="2" customFormat="1" ht="24.2" customHeight="1">
      <c r="A179" s="32"/>
      <c r="B179" s="126"/>
      <c r="C179" s="161" t="s">
        <v>259</v>
      </c>
      <c r="D179" s="161" t="s">
        <v>144</v>
      </c>
      <c r="E179" s="162" t="s">
        <v>260</v>
      </c>
      <c r="F179" s="163" t="s">
        <v>261</v>
      </c>
      <c r="G179" s="164" t="s">
        <v>152</v>
      </c>
      <c r="H179" s="165">
        <v>77.175</v>
      </c>
      <c r="I179" s="166"/>
      <c r="J179" s="167">
        <f>ROUND(I179*H179,2)</f>
        <v>0</v>
      </c>
      <c r="K179" s="168"/>
      <c r="L179" s="33"/>
      <c r="M179" s="169" t="s">
        <v>1</v>
      </c>
      <c r="N179" s="170" t="s">
        <v>37</v>
      </c>
      <c r="O179" s="61"/>
      <c r="P179" s="171">
        <f>O179*H179</f>
        <v>0</v>
      </c>
      <c r="Q179" s="171">
        <v>0</v>
      </c>
      <c r="R179" s="171">
        <f>Q179*H179</f>
        <v>0</v>
      </c>
      <c r="S179" s="171">
        <v>0.01098</v>
      </c>
      <c r="T179" s="172">
        <f>S179*H179</f>
        <v>0.8473815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3" t="s">
        <v>214</v>
      </c>
      <c r="AT179" s="173" t="s">
        <v>144</v>
      </c>
      <c r="AU179" s="173" t="s">
        <v>80</v>
      </c>
      <c r="AY179" s="17" t="s">
        <v>141</v>
      </c>
      <c r="BE179" s="174">
        <f>IF(N179="základná",J179,0)</f>
        <v>0</v>
      </c>
      <c r="BF179" s="174">
        <f>IF(N179="znížená",J179,0)</f>
        <v>0</v>
      </c>
      <c r="BG179" s="174">
        <f>IF(N179="zákl. prenesená",J179,0)</f>
        <v>0</v>
      </c>
      <c r="BH179" s="174">
        <f>IF(N179="zníž. prenesená",J179,0)</f>
        <v>0</v>
      </c>
      <c r="BI179" s="174">
        <f>IF(N179="nulová",J179,0)</f>
        <v>0</v>
      </c>
      <c r="BJ179" s="17" t="s">
        <v>80</v>
      </c>
      <c r="BK179" s="174">
        <f>ROUND(I179*H179,2)</f>
        <v>0</v>
      </c>
      <c r="BL179" s="17" t="s">
        <v>214</v>
      </c>
      <c r="BM179" s="173" t="s">
        <v>262</v>
      </c>
    </row>
    <row r="180" spans="2:51" s="13" customFormat="1" ht="10.35">
      <c r="B180" s="175"/>
      <c r="D180" s="176" t="s">
        <v>154</v>
      </c>
      <c r="E180" s="177" t="s">
        <v>1</v>
      </c>
      <c r="F180" s="178" t="s">
        <v>263</v>
      </c>
      <c r="H180" s="179">
        <v>8.1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77" t="s">
        <v>154</v>
      </c>
      <c r="AU180" s="177" t="s">
        <v>80</v>
      </c>
      <c r="AV180" s="13" t="s">
        <v>80</v>
      </c>
      <c r="AW180" s="13" t="s">
        <v>28</v>
      </c>
      <c r="AX180" s="13" t="s">
        <v>71</v>
      </c>
      <c r="AY180" s="177" t="s">
        <v>141</v>
      </c>
    </row>
    <row r="181" spans="2:51" s="13" customFormat="1" ht="10.35">
      <c r="B181" s="175"/>
      <c r="D181" s="176" t="s">
        <v>154</v>
      </c>
      <c r="E181" s="177" t="s">
        <v>1</v>
      </c>
      <c r="F181" s="178" t="s">
        <v>264</v>
      </c>
      <c r="H181" s="179">
        <v>51.075</v>
      </c>
      <c r="I181" s="180"/>
      <c r="L181" s="175"/>
      <c r="M181" s="181"/>
      <c r="N181" s="182"/>
      <c r="O181" s="182"/>
      <c r="P181" s="182"/>
      <c r="Q181" s="182"/>
      <c r="R181" s="182"/>
      <c r="S181" s="182"/>
      <c r="T181" s="183"/>
      <c r="AT181" s="177" t="s">
        <v>154</v>
      </c>
      <c r="AU181" s="177" t="s">
        <v>80</v>
      </c>
      <c r="AV181" s="13" t="s">
        <v>80</v>
      </c>
      <c r="AW181" s="13" t="s">
        <v>28</v>
      </c>
      <c r="AX181" s="13" t="s">
        <v>71</v>
      </c>
      <c r="AY181" s="177" t="s">
        <v>141</v>
      </c>
    </row>
    <row r="182" spans="2:51" s="13" customFormat="1" ht="10.35">
      <c r="B182" s="175"/>
      <c r="D182" s="176" t="s">
        <v>154</v>
      </c>
      <c r="E182" s="177" t="s">
        <v>1</v>
      </c>
      <c r="F182" s="178" t="s">
        <v>265</v>
      </c>
      <c r="H182" s="179">
        <v>4.8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77" t="s">
        <v>154</v>
      </c>
      <c r="AU182" s="177" t="s">
        <v>80</v>
      </c>
      <c r="AV182" s="13" t="s">
        <v>80</v>
      </c>
      <c r="AW182" s="13" t="s">
        <v>28</v>
      </c>
      <c r="AX182" s="13" t="s">
        <v>71</v>
      </c>
      <c r="AY182" s="177" t="s">
        <v>141</v>
      </c>
    </row>
    <row r="183" spans="2:51" s="14" customFormat="1" ht="10.35">
      <c r="B183" s="195"/>
      <c r="D183" s="176" t="s">
        <v>154</v>
      </c>
      <c r="E183" s="196" t="s">
        <v>1</v>
      </c>
      <c r="F183" s="197" t="s">
        <v>266</v>
      </c>
      <c r="H183" s="198">
        <v>63.975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154</v>
      </c>
      <c r="AU183" s="196" t="s">
        <v>80</v>
      </c>
      <c r="AV183" s="14" t="s">
        <v>158</v>
      </c>
      <c r="AW183" s="14" t="s">
        <v>28</v>
      </c>
      <c r="AX183" s="14" t="s">
        <v>71</v>
      </c>
      <c r="AY183" s="196" t="s">
        <v>141</v>
      </c>
    </row>
    <row r="184" spans="2:51" s="13" customFormat="1" ht="20.7">
      <c r="B184" s="175"/>
      <c r="D184" s="176" t="s">
        <v>154</v>
      </c>
      <c r="E184" s="177" t="s">
        <v>1</v>
      </c>
      <c r="F184" s="178" t="s">
        <v>267</v>
      </c>
      <c r="H184" s="179">
        <v>13.2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154</v>
      </c>
      <c r="AU184" s="177" t="s">
        <v>80</v>
      </c>
      <c r="AV184" s="13" t="s">
        <v>80</v>
      </c>
      <c r="AW184" s="13" t="s">
        <v>28</v>
      </c>
      <c r="AX184" s="13" t="s">
        <v>71</v>
      </c>
      <c r="AY184" s="177" t="s">
        <v>141</v>
      </c>
    </row>
    <row r="185" spans="2:51" s="14" customFormat="1" ht="10.35">
      <c r="B185" s="195"/>
      <c r="D185" s="176" t="s">
        <v>154</v>
      </c>
      <c r="E185" s="196" t="s">
        <v>1</v>
      </c>
      <c r="F185" s="197" t="s">
        <v>266</v>
      </c>
      <c r="H185" s="198">
        <v>13.2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154</v>
      </c>
      <c r="AU185" s="196" t="s">
        <v>80</v>
      </c>
      <c r="AV185" s="14" t="s">
        <v>158</v>
      </c>
      <c r="AW185" s="14" t="s">
        <v>28</v>
      </c>
      <c r="AX185" s="14" t="s">
        <v>71</v>
      </c>
      <c r="AY185" s="196" t="s">
        <v>141</v>
      </c>
    </row>
    <row r="186" spans="2:51" s="15" customFormat="1" ht="10.35">
      <c r="B186" s="203"/>
      <c r="D186" s="176" t="s">
        <v>154</v>
      </c>
      <c r="E186" s="204" t="s">
        <v>81</v>
      </c>
      <c r="F186" s="205" t="s">
        <v>268</v>
      </c>
      <c r="H186" s="206">
        <v>77.175</v>
      </c>
      <c r="I186" s="207"/>
      <c r="L186" s="203"/>
      <c r="M186" s="208"/>
      <c r="N186" s="209"/>
      <c r="O186" s="209"/>
      <c r="P186" s="209"/>
      <c r="Q186" s="209"/>
      <c r="R186" s="209"/>
      <c r="S186" s="209"/>
      <c r="T186" s="210"/>
      <c r="AT186" s="204" t="s">
        <v>154</v>
      </c>
      <c r="AU186" s="204" t="s">
        <v>80</v>
      </c>
      <c r="AV186" s="15" t="s">
        <v>148</v>
      </c>
      <c r="AW186" s="15" t="s">
        <v>28</v>
      </c>
      <c r="AX186" s="15" t="s">
        <v>76</v>
      </c>
      <c r="AY186" s="204" t="s">
        <v>141</v>
      </c>
    </row>
    <row r="187" spans="1:65" s="2" customFormat="1" ht="24.2" customHeight="1">
      <c r="A187" s="32"/>
      <c r="B187" s="126"/>
      <c r="C187" s="161" t="s">
        <v>269</v>
      </c>
      <c r="D187" s="161" t="s">
        <v>144</v>
      </c>
      <c r="E187" s="162" t="s">
        <v>270</v>
      </c>
      <c r="F187" s="163" t="s">
        <v>271</v>
      </c>
      <c r="G187" s="164" t="s">
        <v>152</v>
      </c>
      <c r="H187" s="165">
        <v>77.175</v>
      </c>
      <c r="I187" s="166"/>
      <c r="J187" s="167">
        <f>ROUND(I187*H187,2)</f>
        <v>0</v>
      </c>
      <c r="K187" s="168"/>
      <c r="L187" s="33"/>
      <c r="M187" s="169" t="s">
        <v>1</v>
      </c>
      <c r="N187" s="170" t="s">
        <v>37</v>
      </c>
      <c r="O187" s="61"/>
      <c r="P187" s="171">
        <f>O187*H187</f>
        <v>0</v>
      </c>
      <c r="Q187" s="171">
        <v>0</v>
      </c>
      <c r="R187" s="171">
        <f>Q187*H187</f>
        <v>0</v>
      </c>
      <c r="S187" s="171">
        <v>0.008</v>
      </c>
      <c r="T187" s="172">
        <f>S187*H187</f>
        <v>0.6174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3" t="s">
        <v>214</v>
      </c>
      <c r="AT187" s="173" t="s">
        <v>144</v>
      </c>
      <c r="AU187" s="173" t="s">
        <v>80</v>
      </c>
      <c r="AY187" s="17" t="s">
        <v>141</v>
      </c>
      <c r="BE187" s="174">
        <f>IF(N187="základná",J187,0)</f>
        <v>0</v>
      </c>
      <c r="BF187" s="174">
        <f>IF(N187="znížená",J187,0)</f>
        <v>0</v>
      </c>
      <c r="BG187" s="174">
        <f>IF(N187="zákl. prenesená",J187,0)</f>
        <v>0</v>
      </c>
      <c r="BH187" s="174">
        <f>IF(N187="zníž. prenesená",J187,0)</f>
        <v>0</v>
      </c>
      <c r="BI187" s="174">
        <f>IF(N187="nulová",J187,0)</f>
        <v>0</v>
      </c>
      <c r="BJ187" s="17" t="s">
        <v>80</v>
      </c>
      <c r="BK187" s="174">
        <f>ROUND(I187*H187,2)</f>
        <v>0</v>
      </c>
      <c r="BL187" s="17" t="s">
        <v>214</v>
      </c>
      <c r="BM187" s="173" t="s">
        <v>272</v>
      </c>
    </row>
    <row r="188" spans="2:51" s="13" customFormat="1" ht="10.35">
      <c r="B188" s="175"/>
      <c r="D188" s="176" t="s">
        <v>154</v>
      </c>
      <c r="E188" s="177" t="s">
        <v>1</v>
      </c>
      <c r="F188" s="178" t="s">
        <v>81</v>
      </c>
      <c r="H188" s="179">
        <v>77.175</v>
      </c>
      <c r="I188" s="180"/>
      <c r="L188" s="175"/>
      <c r="M188" s="181"/>
      <c r="N188" s="182"/>
      <c r="O188" s="182"/>
      <c r="P188" s="182"/>
      <c r="Q188" s="182"/>
      <c r="R188" s="182"/>
      <c r="S188" s="182"/>
      <c r="T188" s="183"/>
      <c r="AT188" s="177" t="s">
        <v>154</v>
      </c>
      <c r="AU188" s="177" t="s">
        <v>80</v>
      </c>
      <c r="AV188" s="13" t="s">
        <v>80</v>
      </c>
      <c r="AW188" s="13" t="s">
        <v>28</v>
      </c>
      <c r="AX188" s="13" t="s">
        <v>76</v>
      </c>
      <c r="AY188" s="177" t="s">
        <v>141</v>
      </c>
    </row>
    <row r="189" spans="1:65" s="2" customFormat="1" ht="33" customHeight="1">
      <c r="A189" s="32"/>
      <c r="B189" s="126"/>
      <c r="C189" s="161" t="s">
        <v>273</v>
      </c>
      <c r="D189" s="161" t="s">
        <v>144</v>
      </c>
      <c r="E189" s="162" t="s">
        <v>274</v>
      </c>
      <c r="F189" s="163" t="s">
        <v>275</v>
      </c>
      <c r="G189" s="164" t="s">
        <v>152</v>
      </c>
      <c r="H189" s="165">
        <v>137.59</v>
      </c>
      <c r="I189" s="166"/>
      <c r="J189" s="167">
        <f>ROUND(I189*H189,2)</f>
        <v>0</v>
      </c>
      <c r="K189" s="168"/>
      <c r="L189" s="33"/>
      <c r="M189" s="169" t="s">
        <v>1</v>
      </c>
      <c r="N189" s="170" t="s">
        <v>37</v>
      </c>
      <c r="O189" s="61"/>
      <c r="P189" s="171">
        <f>O189*H189</f>
        <v>0</v>
      </c>
      <c r="Q189" s="171">
        <v>2E-05</v>
      </c>
      <c r="R189" s="171">
        <f>Q189*H189</f>
        <v>0.0027518000000000004</v>
      </c>
      <c r="S189" s="171">
        <v>0</v>
      </c>
      <c r="T189" s="17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3" t="s">
        <v>214</v>
      </c>
      <c r="AT189" s="173" t="s">
        <v>144</v>
      </c>
      <c r="AU189" s="173" t="s">
        <v>80</v>
      </c>
      <c r="AY189" s="17" t="s">
        <v>141</v>
      </c>
      <c r="BE189" s="174">
        <f>IF(N189="základná",J189,0)</f>
        <v>0</v>
      </c>
      <c r="BF189" s="174">
        <f>IF(N189="znížená",J189,0)</f>
        <v>0</v>
      </c>
      <c r="BG189" s="174">
        <f>IF(N189="zákl. prenesená",J189,0)</f>
        <v>0</v>
      </c>
      <c r="BH189" s="174">
        <f>IF(N189="zníž. prenesená",J189,0)</f>
        <v>0</v>
      </c>
      <c r="BI189" s="174">
        <f>IF(N189="nulová",J189,0)</f>
        <v>0</v>
      </c>
      <c r="BJ189" s="17" t="s">
        <v>80</v>
      </c>
      <c r="BK189" s="174">
        <f>ROUND(I189*H189,2)</f>
        <v>0</v>
      </c>
      <c r="BL189" s="17" t="s">
        <v>214</v>
      </c>
      <c r="BM189" s="173" t="s">
        <v>276</v>
      </c>
    </row>
    <row r="190" spans="2:51" s="13" customFormat="1" ht="10.35">
      <c r="B190" s="175"/>
      <c r="D190" s="176" t="s">
        <v>154</v>
      </c>
      <c r="E190" s="177" t="s">
        <v>1</v>
      </c>
      <c r="F190" s="178" t="s">
        <v>277</v>
      </c>
      <c r="H190" s="179">
        <v>103.18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77" t="s">
        <v>154</v>
      </c>
      <c r="AU190" s="177" t="s">
        <v>80</v>
      </c>
      <c r="AV190" s="13" t="s">
        <v>80</v>
      </c>
      <c r="AW190" s="13" t="s">
        <v>28</v>
      </c>
      <c r="AX190" s="13" t="s">
        <v>71</v>
      </c>
      <c r="AY190" s="177" t="s">
        <v>141</v>
      </c>
    </row>
    <row r="191" spans="2:51" s="13" customFormat="1" ht="10.35">
      <c r="B191" s="175"/>
      <c r="D191" s="176" t="s">
        <v>154</v>
      </c>
      <c r="E191" s="177" t="s">
        <v>1</v>
      </c>
      <c r="F191" s="178" t="s">
        <v>278</v>
      </c>
      <c r="H191" s="179">
        <v>-8.8</v>
      </c>
      <c r="I191" s="180"/>
      <c r="L191" s="175"/>
      <c r="M191" s="181"/>
      <c r="N191" s="182"/>
      <c r="O191" s="182"/>
      <c r="P191" s="182"/>
      <c r="Q191" s="182"/>
      <c r="R191" s="182"/>
      <c r="S191" s="182"/>
      <c r="T191" s="183"/>
      <c r="AT191" s="177" t="s">
        <v>154</v>
      </c>
      <c r="AU191" s="177" t="s">
        <v>80</v>
      </c>
      <c r="AV191" s="13" t="s">
        <v>80</v>
      </c>
      <c r="AW191" s="13" t="s">
        <v>28</v>
      </c>
      <c r="AX191" s="13" t="s">
        <v>71</v>
      </c>
      <c r="AY191" s="177" t="s">
        <v>141</v>
      </c>
    </row>
    <row r="192" spans="2:51" s="13" customFormat="1" ht="10.35">
      <c r="B192" s="175"/>
      <c r="D192" s="176" t="s">
        <v>154</v>
      </c>
      <c r="E192" s="177" t="s">
        <v>1</v>
      </c>
      <c r="F192" s="178" t="s">
        <v>279</v>
      </c>
      <c r="H192" s="179">
        <v>-7.48</v>
      </c>
      <c r="I192" s="180"/>
      <c r="L192" s="175"/>
      <c r="M192" s="181"/>
      <c r="N192" s="182"/>
      <c r="O192" s="182"/>
      <c r="P192" s="182"/>
      <c r="Q192" s="182"/>
      <c r="R192" s="182"/>
      <c r="S192" s="182"/>
      <c r="T192" s="183"/>
      <c r="AT192" s="177" t="s">
        <v>154</v>
      </c>
      <c r="AU192" s="177" t="s">
        <v>80</v>
      </c>
      <c r="AV192" s="13" t="s">
        <v>80</v>
      </c>
      <c r="AW192" s="13" t="s">
        <v>28</v>
      </c>
      <c r="AX192" s="13" t="s">
        <v>71</v>
      </c>
      <c r="AY192" s="177" t="s">
        <v>141</v>
      </c>
    </row>
    <row r="193" spans="2:51" s="13" customFormat="1" ht="10.35">
      <c r="B193" s="175"/>
      <c r="D193" s="176" t="s">
        <v>154</v>
      </c>
      <c r="E193" s="177" t="s">
        <v>1</v>
      </c>
      <c r="F193" s="178" t="s">
        <v>280</v>
      </c>
      <c r="H193" s="179">
        <v>27.37</v>
      </c>
      <c r="I193" s="180"/>
      <c r="L193" s="175"/>
      <c r="M193" s="181"/>
      <c r="N193" s="182"/>
      <c r="O193" s="182"/>
      <c r="P193" s="182"/>
      <c r="Q193" s="182"/>
      <c r="R193" s="182"/>
      <c r="S193" s="182"/>
      <c r="T193" s="183"/>
      <c r="AT193" s="177" t="s">
        <v>154</v>
      </c>
      <c r="AU193" s="177" t="s">
        <v>80</v>
      </c>
      <c r="AV193" s="13" t="s">
        <v>80</v>
      </c>
      <c r="AW193" s="13" t="s">
        <v>28</v>
      </c>
      <c r="AX193" s="13" t="s">
        <v>71</v>
      </c>
      <c r="AY193" s="177" t="s">
        <v>141</v>
      </c>
    </row>
    <row r="194" spans="2:51" s="13" customFormat="1" ht="10.35">
      <c r="B194" s="175"/>
      <c r="D194" s="176" t="s">
        <v>154</v>
      </c>
      <c r="E194" s="177" t="s">
        <v>1</v>
      </c>
      <c r="F194" s="178" t="s">
        <v>281</v>
      </c>
      <c r="H194" s="179">
        <v>23.32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154</v>
      </c>
      <c r="AU194" s="177" t="s">
        <v>80</v>
      </c>
      <c r="AV194" s="13" t="s">
        <v>80</v>
      </c>
      <c r="AW194" s="13" t="s">
        <v>28</v>
      </c>
      <c r="AX194" s="13" t="s">
        <v>71</v>
      </c>
      <c r="AY194" s="177" t="s">
        <v>141</v>
      </c>
    </row>
    <row r="195" spans="2:51" s="15" customFormat="1" ht="10.35">
      <c r="B195" s="203"/>
      <c r="D195" s="176" t="s">
        <v>154</v>
      </c>
      <c r="E195" s="204" t="s">
        <v>84</v>
      </c>
      <c r="F195" s="205" t="s">
        <v>268</v>
      </c>
      <c r="H195" s="206">
        <v>137.59</v>
      </c>
      <c r="I195" s="207"/>
      <c r="L195" s="203"/>
      <c r="M195" s="208"/>
      <c r="N195" s="209"/>
      <c r="O195" s="209"/>
      <c r="P195" s="209"/>
      <c r="Q195" s="209"/>
      <c r="R195" s="209"/>
      <c r="S195" s="209"/>
      <c r="T195" s="210"/>
      <c r="AT195" s="204" t="s">
        <v>154</v>
      </c>
      <c r="AU195" s="204" t="s">
        <v>80</v>
      </c>
      <c r="AV195" s="15" t="s">
        <v>148</v>
      </c>
      <c r="AW195" s="15" t="s">
        <v>28</v>
      </c>
      <c r="AX195" s="15" t="s">
        <v>76</v>
      </c>
      <c r="AY195" s="204" t="s">
        <v>141</v>
      </c>
    </row>
    <row r="196" spans="1:65" s="2" customFormat="1" ht="24.2" customHeight="1">
      <c r="A196" s="32"/>
      <c r="B196" s="126"/>
      <c r="C196" s="184" t="s">
        <v>282</v>
      </c>
      <c r="D196" s="184" t="s">
        <v>163</v>
      </c>
      <c r="E196" s="185" t="s">
        <v>283</v>
      </c>
      <c r="F196" s="186" t="s">
        <v>284</v>
      </c>
      <c r="G196" s="187" t="s">
        <v>152</v>
      </c>
      <c r="H196" s="188">
        <v>151.349</v>
      </c>
      <c r="I196" s="189"/>
      <c r="J196" s="190">
        <f>ROUND(I196*H196,2)</f>
        <v>0</v>
      </c>
      <c r="K196" s="191"/>
      <c r="L196" s="192"/>
      <c r="M196" s="193" t="s">
        <v>1</v>
      </c>
      <c r="N196" s="194" t="s">
        <v>37</v>
      </c>
      <c r="O196" s="61"/>
      <c r="P196" s="171">
        <f>O196*H196</f>
        <v>0</v>
      </c>
      <c r="Q196" s="171">
        <v>0.01125</v>
      </c>
      <c r="R196" s="171">
        <f>Q196*H196</f>
        <v>1.70267625</v>
      </c>
      <c r="S196" s="171">
        <v>0</v>
      </c>
      <c r="T196" s="17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3" t="s">
        <v>285</v>
      </c>
      <c r="AT196" s="173" t="s">
        <v>163</v>
      </c>
      <c r="AU196" s="173" t="s">
        <v>80</v>
      </c>
      <c r="AY196" s="17" t="s">
        <v>141</v>
      </c>
      <c r="BE196" s="174">
        <f>IF(N196="základná",J196,0)</f>
        <v>0</v>
      </c>
      <c r="BF196" s="174">
        <f>IF(N196="znížená",J196,0)</f>
        <v>0</v>
      </c>
      <c r="BG196" s="174">
        <f>IF(N196="zákl. prenesená",J196,0)</f>
        <v>0</v>
      </c>
      <c r="BH196" s="174">
        <f>IF(N196="zníž. prenesená",J196,0)</f>
        <v>0</v>
      </c>
      <c r="BI196" s="174">
        <f>IF(N196="nulová",J196,0)</f>
        <v>0</v>
      </c>
      <c r="BJ196" s="17" t="s">
        <v>80</v>
      </c>
      <c r="BK196" s="174">
        <f>ROUND(I196*H196,2)</f>
        <v>0</v>
      </c>
      <c r="BL196" s="17" t="s">
        <v>214</v>
      </c>
      <c r="BM196" s="173" t="s">
        <v>286</v>
      </c>
    </row>
    <row r="197" spans="2:51" s="13" customFormat="1" ht="10.35">
      <c r="B197" s="175"/>
      <c r="D197" s="176" t="s">
        <v>154</v>
      </c>
      <c r="F197" s="178" t="s">
        <v>287</v>
      </c>
      <c r="H197" s="179">
        <v>151.349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77" t="s">
        <v>154</v>
      </c>
      <c r="AU197" s="177" t="s">
        <v>80</v>
      </c>
      <c r="AV197" s="13" t="s">
        <v>80</v>
      </c>
      <c r="AW197" s="13" t="s">
        <v>3</v>
      </c>
      <c r="AX197" s="13" t="s">
        <v>76</v>
      </c>
      <c r="AY197" s="177" t="s">
        <v>141</v>
      </c>
    </row>
    <row r="198" spans="1:65" s="2" customFormat="1" ht="21.75" customHeight="1">
      <c r="A198" s="32"/>
      <c r="B198" s="126"/>
      <c r="C198" s="161" t="s">
        <v>288</v>
      </c>
      <c r="D198" s="161" t="s">
        <v>144</v>
      </c>
      <c r="E198" s="162" t="s">
        <v>289</v>
      </c>
      <c r="F198" s="163" t="s">
        <v>290</v>
      </c>
      <c r="G198" s="164" t="s">
        <v>238</v>
      </c>
      <c r="H198" s="165">
        <v>213.5</v>
      </c>
      <c r="I198" s="166"/>
      <c r="J198" s="167">
        <f>ROUND(I198*H198,2)</f>
        <v>0</v>
      </c>
      <c r="K198" s="168"/>
      <c r="L198" s="33"/>
      <c r="M198" s="169" t="s">
        <v>1</v>
      </c>
      <c r="N198" s="170" t="s">
        <v>37</v>
      </c>
      <c r="O198" s="61"/>
      <c r="P198" s="171">
        <f>O198*H198</f>
        <v>0</v>
      </c>
      <c r="Q198" s="171">
        <v>6E-05</v>
      </c>
      <c r="R198" s="171">
        <f>Q198*H198</f>
        <v>0.01281</v>
      </c>
      <c r="S198" s="171">
        <v>0</v>
      </c>
      <c r="T198" s="172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3" t="s">
        <v>214</v>
      </c>
      <c r="AT198" s="173" t="s">
        <v>144</v>
      </c>
      <c r="AU198" s="173" t="s">
        <v>80</v>
      </c>
      <c r="AY198" s="17" t="s">
        <v>141</v>
      </c>
      <c r="BE198" s="174">
        <f>IF(N198="základná",J198,0)</f>
        <v>0</v>
      </c>
      <c r="BF198" s="174">
        <f>IF(N198="znížená",J198,0)</f>
        <v>0</v>
      </c>
      <c r="BG198" s="174">
        <f>IF(N198="zákl. prenesená",J198,0)</f>
        <v>0</v>
      </c>
      <c r="BH198" s="174">
        <f>IF(N198="zníž. prenesená",J198,0)</f>
        <v>0</v>
      </c>
      <c r="BI198" s="174">
        <f>IF(N198="nulová",J198,0)</f>
        <v>0</v>
      </c>
      <c r="BJ198" s="17" t="s">
        <v>80</v>
      </c>
      <c r="BK198" s="174">
        <f>ROUND(I198*H198,2)</f>
        <v>0</v>
      </c>
      <c r="BL198" s="17" t="s">
        <v>214</v>
      </c>
      <c r="BM198" s="173" t="s">
        <v>291</v>
      </c>
    </row>
    <row r="199" spans="2:51" s="13" customFormat="1" ht="10.35">
      <c r="B199" s="175"/>
      <c r="D199" s="176" t="s">
        <v>154</v>
      </c>
      <c r="E199" s="177" t="s">
        <v>1</v>
      </c>
      <c r="F199" s="178" t="s">
        <v>292</v>
      </c>
      <c r="H199" s="179">
        <v>234.5</v>
      </c>
      <c r="I199" s="180"/>
      <c r="L199" s="175"/>
      <c r="M199" s="181"/>
      <c r="N199" s="182"/>
      <c r="O199" s="182"/>
      <c r="P199" s="182"/>
      <c r="Q199" s="182"/>
      <c r="R199" s="182"/>
      <c r="S199" s="182"/>
      <c r="T199" s="183"/>
      <c r="AT199" s="177" t="s">
        <v>154</v>
      </c>
      <c r="AU199" s="177" t="s">
        <v>80</v>
      </c>
      <c r="AV199" s="13" t="s">
        <v>80</v>
      </c>
      <c r="AW199" s="13" t="s">
        <v>28</v>
      </c>
      <c r="AX199" s="13" t="s">
        <v>71</v>
      </c>
      <c r="AY199" s="177" t="s">
        <v>141</v>
      </c>
    </row>
    <row r="200" spans="2:51" s="13" customFormat="1" ht="10.35">
      <c r="B200" s="175"/>
      <c r="D200" s="176" t="s">
        <v>154</v>
      </c>
      <c r="E200" s="177" t="s">
        <v>1</v>
      </c>
      <c r="F200" s="178" t="s">
        <v>293</v>
      </c>
      <c r="H200" s="179">
        <v>-40</v>
      </c>
      <c r="I200" s="180"/>
      <c r="L200" s="175"/>
      <c r="M200" s="181"/>
      <c r="N200" s="182"/>
      <c r="O200" s="182"/>
      <c r="P200" s="182"/>
      <c r="Q200" s="182"/>
      <c r="R200" s="182"/>
      <c r="S200" s="182"/>
      <c r="T200" s="183"/>
      <c r="AT200" s="177" t="s">
        <v>154</v>
      </c>
      <c r="AU200" s="177" t="s">
        <v>80</v>
      </c>
      <c r="AV200" s="13" t="s">
        <v>80</v>
      </c>
      <c r="AW200" s="13" t="s">
        <v>28</v>
      </c>
      <c r="AX200" s="13" t="s">
        <v>71</v>
      </c>
      <c r="AY200" s="177" t="s">
        <v>141</v>
      </c>
    </row>
    <row r="201" spans="2:51" s="13" customFormat="1" ht="10.35">
      <c r="B201" s="175"/>
      <c r="D201" s="176" t="s">
        <v>154</v>
      </c>
      <c r="E201" s="177" t="s">
        <v>1</v>
      </c>
      <c r="F201" s="178" t="s">
        <v>294</v>
      </c>
      <c r="H201" s="179">
        <v>-34</v>
      </c>
      <c r="I201" s="180"/>
      <c r="L201" s="175"/>
      <c r="M201" s="181"/>
      <c r="N201" s="182"/>
      <c r="O201" s="182"/>
      <c r="P201" s="182"/>
      <c r="Q201" s="182"/>
      <c r="R201" s="182"/>
      <c r="S201" s="182"/>
      <c r="T201" s="183"/>
      <c r="AT201" s="177" t="s">
        <v>154</v>
      </c>
      <c r="AU201" s="177" t="s">
        <v>80</v>
      </c>
      <c r="AV201" s="13" t="s">
        <v>80</v>
      </c>
      <c r="AW201" s="13" t="s">
        <v>28</v>
      </c>
      <c r="AX201" s="13" t="s">
        <v>71</v>
      </c>
      <c r="AY201" s="177" t="s">
        <v>141</v>
      </c>
    </row>
    <row r="202" spans="2:51" s="13" customFormat="1" ht="10.35">
      <c r="B202" s="175"/>
      <c r="D202" s="176" t="s">
        <v>154</v>
      </c>
      <c r="E202" s="177" t="s">
        <v>1</v>
      </c>
      <c r="F202" s="178" t="s">
        <v>295</v>
      </c>
      <c r="H202" s="179">
        <v>0</v>
      </c>
      <c r="I202" s="180"/>
      <c r="L202" s="175"/>
      <c r="M202" s="181"/>
      <c r="N202" s="182"/>
      <c r="O202" s="182"/>
      <c r="P202" s="182"/>
      <c r="Q202" s="182"/>
      <c r="R202" s="182"/>
      <c r="S202" s="182"/>
      <c r="T202" s="183"/>
      <c r="AT202" s="177" t="s">
        <v>154</v>
      </c>
      <c r="AU202" s="177" t="s">
        <v>80</v>
      </c>
      <c r="AV202" s="13" t="s">
        <v>80</v>
      </c>
      <c r="AW202" s="13" t="s">
        <v>28</v>
      </c>
      <c r="AX202" s="13" t="s">
        <v>71</v>
      </c>
      <c r="AY202" s="177" t="s">
        <v>141</v>
      </c>
    </row>
    <row r="203" spans="2:51" s="13" customFormat="1" ht="10.35">
      <c r="B203" s="175"/>
      <c r="D203" s="176" t="s">
        <v>154</v>
      </c>
      <c r="E203" s="177" t="s">
        <v>1</v>
      </c>
      <c r="F203" s="178" t="s">
        <v>296</v>
      </c>
      <c r="H203" s="179">
        <v>53</v>
      </c>
      <c r="I203" s="180"/>
      <c r="L203" s="175"/>
      <c r="M203" s="181"/>
      <c r="N203" s="182"/>
      <c r="O203" s="182"/>
      <c r="P203" s="182"/>
      <c r="Q203" s="182"/>
      <c r="R203" s="182"/>
      <c r="S203" s="182"/>
      <c r="T203" s="183"/>
      <c r="AT203" s="177" t="s">
        <v>154</v>
      </c>
      <c r="AU203" s="177" t="s">
        <v>80</v>
      </c>
      <c r="AV203" s="13" t="s">
        <v>80</v>
      </c>
      <c r="AW203" s="13" t="s">
        <v>28</v>
      </c>
      <c r="AX203" s="13" t="s">
        <v>71</v>
      </c>
      <c r="AY203" s="177" t="s">
        <v>141</v>
      </c>
    </row>
    <row r="204" spans="2:51" s="15" customFormat="1" ht="10.35">
      <c r="B204" s="203"/>
      <c r="D204" s="176" t="s">
        <v>154</v>
      </c>
      <c r="E204" s="204" t="s">
        <v>86</v>
      </c>
      <c r="F204" s="205" t="s">
        <v>268</v>
      </c>
      <c r="H204" s="206">
        <v>213.5</v>
      </c>
      <c r="I204" s="207"/>
      <c r="L204" s="203"/>
      <c r="M204" s="208"/>
      <c r="N204" s="209"/>
      <c r="O204" s="209"/>
      <c r="P204" s="209"/>
      <c r="Q204" s="209"/>
      <c r="R204" s="209"/>
      <c r="S204" s="209"/>
      <c r="T204" s="210"/>
      <c r="AT204" s="204" t="s">
        <v>154</v>
      </c>
      <c r="AU204" s="204" t="s">
        <v>80</v>
      </c>
      <c r="AV204" s="15" t="s">
        <v>148</v>
      </c>
      <c r="AW204" s="15" t="s">
        <v>28</v>
      </c>
      <c r="AX204" s="15" t="s">
        <v>76</v>
      </c>
      <c r="AY204" s="204" t="s">
        <v>141</v>
      </c>
    </row>
    <row r="205" spans="1:65" s="2" customFormat="1" ht="24.2" customHeight="1">
      <c r="A205" s="32"/>
      <c r="B205" s="126"/>
      <c r="C205" s="184" t="s">
        <v>297</v>
      </c>
      <c r="D205" s="184" t="s">
        <v>163</v>
      </c>
      <c r="E205" s="185" t="s">
        <v>298</v>
      </c>
      <c r="F205" s="186" t="s">
        <v>299</v>
      </c>
      <c r="G205" s="187" t="s">
        <v>300</v>
      </c>
      <c r="H205" s="188">
        <v>0.366</v>
      </c>
      <c r="I205" s="189"/>
      <c r="J205" s="190">
        <f>ROUND(I205*H205,2)</f>
        <v>0</v>
      </c>
      <c r="K205" s="191"/>
      <c r="L205" s="192"/>
      <c r="M205" s="193" t="s">
        <v>1</v>
      </c>
      <c r="N205" s="194" t="s">
        <v>37</v>
      </c>
      <c r="O205" s="61"/>
      <c r="P205" s="171">
        <f>O205*H205</f>
        <v>0</v>
      </c>
      <c r="Q205" s="171">
        <v>0.5</v>
      </c>
      <c r="R205" s="171">
        <f>Q205*H205</f>
        <v>0.183</v>
      </c>
      <c r="S205" s="171">
        <v>0</v>
      </c>
      <c r="T205" s="172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3" t="s">
        <v>285</v>
      </c>
      <c r="AT205" s="173" t="s">
        <v>163</v>
      </c>
      <c r="AU205" s="173" t="s">
        <v>80</v>
      </c>
      <c r="AY205" s="17" t="s">
        <v>141</v>
      </c>
      <c r="BE205" s="174">
        <f>IF(N205="základná",J205,0)</f>
        <v>0</v>
      </c>
      <c r="BF205" s="174">
        <f>IF(N205="znížená",J205,0)</f>
        <v>0</v>
      </c>
      <c r="BG205" s="174">
        <f>IF(N205="zákl. prenesená",J205,0)</f>
        <v>0</v>
      </c>
      <c r="BH205" s="174">
        <f>IF(N205="zníž. prenesená",J205,0)</f>
        <v>0</v>
      </c>
      <c r="BI205" s="174">
        <f>IF(N205="nulová",J205,0)</f>
        <v>0</v>
      </c>
      <c r="BJ205" s="17" t="s">
        <v>80</v>
      </c>
      <c r="BK205" s="174">
        <f>ROUND(I205*H205,2)</f>
        <v>0</v>
      </c>
      <c r="BL205" s="17" t="s">
        <v>214</v>
      </c>
      <c r="BM205" s="173" t="s">
        <v>301</v>
      </c>
    </row>
    <row r="206" spans="2:51" s="13" customFormat="1" ht="20.7">
      <c r="B206" s="175"/>
      <c r="D206" s="176" t="s">
        <v>154</v>
      </c>
      <c r="F206" s="178" t="s">
        <v>302</v>
      </c>
      <c r="H206" s="179">
        <v>0.366</v>
      </c>
      <c r="I206" s="180"/>
      <c r="L206" s="175"/>
      <c r="M206" s="181"/>
      <c r="N206" s="182"/>
      <c r="O206" s="182"/>
      <c r="P206" s="182"/>
      <c r="Q206" s="182"/>
      <c r="R206" s="182"/>
      <c r="S206" s="182"/>
      <c r="T206" s="183"/>
      <c r="AT206" s="177" t="s">
        <v>154</v>
      </c>
      <c r="AU206" s="177" t="s">
        <v>80</v>
      </c>
      <c r="AV206" s="13" t="s">
        <v>80</v>
      </c>
      <c r="AW206" s="13" t="s">
        <v>3</v>
      </c>
      <c r="AX206" s="13" t="s">
        <v>76</v>
      </c>
      <c r="AY206" s="177" t="s">
        <v>141</v>
      </c>
    </row>
    <row r="207" spans="1:65" s="2" customFormat="1" ht="24.2" customHeight="1">
      <c r="A207" s="32"/>
      <c r="B207" s="126"/>
      <c r="C207" s="161" t="s">
        <v>303</v>
      </c>
      <c r="D207" s="161" t="s">
        <v>144</v>
      </c>
      <c r="E207" s="162" t="s">
        <v>304</v>
      </c>
      <c r="F207" s="163" t="s">
        <v>305</v>
      </c>
      <c r="G207" s="164" t="s">
        <v>306</v>
      </c>
      <c r="H207" s="211"/>
      <c r="I207" s="166"/>
      <c r="J207" s="167">
        <f>ROUND(I207*H207,2)</f>
        <v>0</v>
      </c>
      <c r="K207" s="168"/>
      <c r="L207" s="33"/>
      <c r="M207" s="169" t="s">
        <v>1</v>
      </c>
      <c r="N207" s="170" t="s">
        <v>37</v>
      </c>
      <c r="O207" s="61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3" t="s">
        <v>214</v>
      </c>
      <c r="AT207" s="173" t="s">
        <v>144</v>
      </c>
      <c r="AU207" s="173" t="s">
        <v>80</v>
      </c>
      <c r="AY207" s="17" t="s">
        <v>141</v>
      </c>
      <c r="BE207" s="174">
        <f>IF(N207="základná",J207,0)</f>
        <v>0</v>
      </c>
      <c r="BF207" s="174">
        <f>IF(N207="znížená",J207,0)</f>
        <v>0</v>
      </c>
      <c r="BG207" s="174">
        <f>IF(N207="zákl. prenesená",J207,0)</f>
        <v>0</v>
      </c>
      <c r="BH207" s="174">
        <f>IF(N207="zníž. prenesená",J207,0)</f>
        <v>0</v>
      </c>
      <c r="BI207" s="174">
        <f>IF(N207="nulová",J207,0)</f>
        <v>0</v>
      </c>
      <c r="BJ207" s="17" t="s">
        <v>80</v>
      </c>
      <c r="BK207" s="174">
        <f>ROUND(I207*H207,2)</f>
        <v>0</v>
      </c>
      <c r="BL207" s="17" t="s">
        <v>214</v>
      </c>
      <c r="BM207" s="173" t="s">
        <v>307</v>
      </c>
    </row>
    <row r="208" spans="2:63" s="12" customFormat="1" ht="22.85" customHeight="1">
      <c r="B208" s="148"/>
      <c r="D208" s="149" t="s">
        <v>70</v>
      </c>
      <c r="E208" s="159" t="s">
        <v>308</v>
      </c>
      <c r="F208" s="159" t="s">
        <v>309</v>
      </c>
      <c r="I208" s="151"/>
      <c r="J208" s="160">
        <f>BK208</f>
        <v>0</v>
      </c>
      <c r="L208" s="148"/>
      <c r="M208" s="153"/>
      <c r="N208" s="154"/>
      <c r="O208" s="154"/>
      <c r="P208" s="155">
        <f>SUM(P209:P238)</f>
        <v>0</v>
      </c>
      <c r="Q208" s="154"/>
      <c r="R208" s="155">
        <f>SUM(R209:R238)</f>
        <v>95.84315</v>
      </c>
      <c r="S208" s="154"/>
      <c r="T208" s="156">
        <f>SUM(T209:T238)</f>
        <v>0.0537904</v>
      </c>
      <c r="AR208" s="149" t="s">
        <v>80</v>
      </c>
      <c r="AT208" s="157" t="s">
        <v>70</v>
      </c>
      <c r="AU208" s="157" t="s">
        <v>76</v>
      </c>
      <c r="AY208" s="149" t="s">
        <v>141</v>
      </c>
      <c r="BK208" s="158">
        <f>SUM(BK209:BK238)</f>
        <v>0</v>
      </c>
    </row>
    <row r="209" spans="1:65" s="2" customFormat="1" ht="24.2" customHeight="1">
      <c r="A209" s="32"/>
      <c r="B209" s="126"/>
      <c r="C209" s="161" t="s">
        <v>310</v>
      </c>
      <c r="D209" s="161" t="s">
        <v>144</v>
      </c>
      <c r="E209" s="162" t="s">
        <v>311</v>
      </c>
      <c r="F209" s="163" t="s">
        <v>312</v>
      </c>
      <c r="G209" s="164" t="s">
        <v>238</v>
      </c>
      <c r="H209" s="165">
        <v>23.8</v>
      </c>
      <c r="I209" s="166"/>
      <c r="J209" s="167">
        <f>ROUND(I209*H209,2)</f>
        <v>0</v>
      </c>
      <c r="K209" s="168"/>
      <c r="L209" s="33"/>
      <c r="M209" s="169" t="s">
        <v>1</v>
      </c>
      <c r="N209" s="170" t="s">
        <v>37</v>
      </c>
      <c r="O209" s="61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3" t="s">
        <v>214</v>
      </c>
      <c r="AT209" s="173" t="s">
        <v>144</v>
      </c>
      <c r="AU209" s="173" t="s">
        <v>80</v>
      </c>
      <c r="AY209" s="17" t="s">
        <v>141</v>
      </c>
      <c r="BE209" s="174">
        <f>IF(N209="základná",J209,0)</f>
        <v>0</v>
      </c>
      <c r="BF209" s="174">
        <f>IF(N209="znížená",J209,0)</f>
        <v>0</v>
      </c>
      <c r="BG209" s="174">
        <f>IF(N209="zákl. prenesená",J209,0)</f>
        <v>0</v>
      </c>
      <c r="BH209" s="174">
        <f>IF(N209="zníž. prenesená",J209,0)</f>
        <v>0</v>
      </c>
      <c r="BI209" s="174">
        <f>IF(N209="nulová",J209,0)</f>
        <v>0</v>
      </c>
      <c r="BJ209" s="17" t="s">
        <v>80</v>
      </c>
      <c r="BK209" s="174">
        <f>ROUND(I209*H209,2)</f>
        <v>0</v>
      </c>
      <c r="BL209" s="17" t="s">
        <v>214</v>
      </c>
      <c r="BM209" s="173" t="s">
        <v>313</v>
      </c>
    </row>
    <row r="210" spans="2:51" s="13" customFormat="1" ht="10.35">
      <c r="B210" s="175"/>
      <c r="D210" s="176" t="s">
        <v>154</v>
      </c>
      <c r="E210" s="177" t="s">
        <v>1</v>
      </c>
      <c r="F210" s="178" t="s">
        <v>314</v>
      </c>
      <c r="H210" s="179">
        <v>23.8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77" t="s">
        <v>154</v>
      </c>
      <c r="AU210" s="177" t="s">
        <v>80</v>
      </c>
      <c r="AV210" s="13" t="s">
        <v>80</v>
      </c>
      <c r="AW210" s="13" t="s">
        <v>28</v>
      </c>
      <c r="AX210" s="13" t="s">
        <v>71</v>
      </c>
      <c r="AY210" s="177" t="s">
        <v>141</v>
      </c>
    </row>
    <row r="211" spans="2:51" s="15" customFormat="1" ht="10.35">
      <c r="B211" s="203"/>
      <c r="D211" s="176" t="s">
        <v>154</v>
      </c>
      <c r="E211" s="204" t="s">
        <v>78</v>
      </c>
      <c r="F211" s="205" t="s">
        <v>268</v>
      </c>
      <c r="H211" s="206">
        <v>23.8</v>
      </c>
      <c r="I211" s="207"/>
      <c r="L211" s="203"/>
      <c r="M211" s="208"/>
      <c r="N211" s="209"/>
      <c r="O211" s="209"/>
      <c r="P211" s="209"/>
      <c r="Q211" s="209"/>
      <c r="R211" s="209"/>
      <c r="S211" s="209"/>
      <c r="T211" s="210"/>
      <c r="AT211" s="204" t="s">
        <v>154</v>
      </c>
      <c r="AU211" s="204" t="s">
        <v>80</v>
      </c>
      <c r="AV211" s="15" t="s">
        <v>148</v>
      </c>
      <c r="AW211" s="15" t="s">
        <v>28</v>
      </c>
      <c r="AX211" s="15" t="s">
        <v>76</v>
      </c>
      <c r="AY211" s="204" t="s">
        <v>141</v>
      </c>
    </row>
    <row r="212" spans="1:65" s="2" customFormat="1" ht="55.5" customHeight="1">
      <c r="A212" s="32"/>
      <c r="B212" s="126"/>
      <c r="C212" s="184" t="s">
        <v>285</v>
      </c>
      <c r="D212" s="184" t="s">
        <v>163</v>
      </c>
      <c r="E212" s="185" t="s">
        <v>315</v>
      </c>
      <c r="F212" s="186" t="s">
        <v>316</v>
      </c>
      <c r="G212" s="187" t="s">
        <v>238</v>
      </c>
      <c r="H212" s="188">
        <v>23.8</v>
      </c>
      <c r="I212" s="189"/>
      <c r="J212" s="190">
        <f>ROUND(I212*H212,2)</f>
        <v>0</v>
      </c>
      <c r="K212" s="191"/>
      <c r="L212" s="192"/>
      <c r="M212" s="193" t="s">
        <v>1</v>
      </c>
      <c r="N212" s="194" t="s">
        <v>37</v>
      </c>
      <c r="O212" s="61"/>
      <c r="P212" s="171">
        <f>O212*H212</f>
        <v>0</v>
      </c>
      <c r="Q212" s="171">
        <v>0.003</v>
      </c>
      <c r="R212" s="171">
        <f>Q212*H212</f>
        <v>0.0714</v>
      </c>
      <c r="S212" s="171">
        <v>0</v>
      </c>
      <c r="T212" s="17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3" t="s">
        <v>156</v>
      </c>
      <c r="AT212" s="173" t="s">
        <v>163</v>
      </c>
      <c r="AU212" s="173" t="s">
        <v>80</v>
      </c>
      <c r="AY212" s="17" t="s">
        <v>141</v>
      </c>
      <c r="BE212" s="174">
        <f>IF(N212="základná",J212,0)</f>
        <v>0</v>
      </c>
      <c r="BF212" s="174">
        <f>IF(N212="znížená",J212,0)</f>
        <v>0</v>
      </c>
      <c r="BG212" s="174">
        <f>IF(N212="zákl. prenesená",J212,0)</f>
        <v>0</v>
      </c>
      <c r="BH212" s="174">
        <f>IF(N212="zníž. prenesená",J212,0)</f>
        <v>0</v>
      </c>
      <c r="BI212" s="174">
        <f>IF(N212="nulová",J212,0)</f>
        <v>0</v>
      </c>
      <c r="BJ212" s="17" t="s">
        <v>80</v>
      </c>
      <c r="BK212" s="174">
        <f>ROUND(I212*H212,2)</f>
        <v>0</v>
      </c>
      <c r="BL212" s="17" t="s">
        <v>148</v>
      </c>
      <c r="BM212" s="173" t="s">
        <v>317</v>
      </c>
    </row>
    <row r="213" spans="2:51" s="13" customFormat="1" ht="10.35">
      <c r="B213" s="175"/>
      <c r="D213" s="176" t="s">
        <v>154</v>
      </c>
      <c r="E213" s="177" t="s">
        <v>1</v>
      </c>
      <c r="F213" s="178" t="s">
        <v>78</v>
      </c>
      <c r="H213" s="179">
        <v>23.8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77" t="s">
        <v>154</v>
      </c>
      <c r="AU213" s="177" t="s">
        <v>80</v>
      </c>
      <c r="AV213" s="13" t="s">
        <v>80</v>
      </c>
      <c r="AW213" s="13" t="s">
        <v>28</v>
      </c>
      <c r="AX213" s="13" t="s">
        <v>76</v>
      </c>
      <c r="AY213" s="177" t="s">
        <v>141</v>
      </c>
    </row>
    <row r="214" spans="1:65" s="2" customFormat="1" ht="24.2" customHeight="1">
      <c r="A214" s="32"/>
      <c r="B214" s="126"/>
      <c r="C214" s="161" t="s">
        <v>318</v>
      </c>
      <c r="D214" s="161" t="s">
        <v>144</v>
      </c>
      <c r="E214" s="162" t="s">
        <v>319</v>
      </c>
      <c r="F214" s="163" t="s">
        <v>320</v>
      </c>
      <c r="G214" s="164" t="s">
        <v>147</v>
      </c>
      <c r="H214" s="165">
        <v>12</v>
      </c>
      <c r="I214" s="166"/>
      <c r="J214" s="167">
        <f>ROUND(I214*H214,2)</f>
        <v>0</v>
      </c>
      <c r="K214" s="168"/>
      <c r="L214" s="33"/>
      <c r="M214" s="169" t="s">
        <v>1</v>
      </c>
      <c r="N214" s="170" t="s">
        <v>37</v>
      </c>
      <c r="O214" s="61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3" t="s">
        <v>214</v>
      </c>
      <c r="AT214" s="173" t="s">
        <v>144</v>
      </c>
      <c r="AU214" s="173" t="s">
        <v>80</v>
      </c>
      <c r="AY214" s="17" t="s">
        <v>141</v>
      </c>
      <c r="BE214" s="174">
        <f>IF(N214="základná",J214,0)</f>
        <v>0</v>
      </c>
      <c r="BF214" s="174">
        <f>IF(N214="znížená",J214,0)</f>
        <v>0</v>
      </c>
      <c r="BG214" s="174">
        <f>IF(N214="zákl. prenesená",J214,0)</f>
        <v>0</v>
      </c>
      <c r="BH214" s="174">
        <f>IF(N214="zníž. prenesená",J214,0)</f>
        <v>0</v>
      </c>
      <c r="BI214" s="174">
        <f>IF(N214="nulová",J214,0)</f>
        <v>0</v>
      </c>
      <c r="BJ214" s="17" t="s">
        <v>80</v>
      </c>
      <c r="BK214" s="174">
        <f>ROUND(I214*H214,2)</f>
        <v>0</v>
      </c>
      <c r="BL214" s="17" t="s">
        <v>214</v>
      </c>
      <c r="BM214" s="173" t="s">
        <v>321</v>
      </c>
    </row>
    <row r="215" spans="2:51" s="13" customFormat="1" ht="10.35">
      <c r="B215" s="175"/>
      <c r="D215" s="176" t="s">
        <v>154</v>
      </c>
      <c r="E215" s="177" t="s">
        <v>1</v>
      </c>
      <c r="F215" s="178" t="s">
        <v>197</v>
      </c>
      <c r="H215" s="179">
        <v>12</v>
      </c>
      <c r="I215" s="180"/>
      <c r="L215" s="175"/>
      <c r="M215" s="181"/>
      <c r="N215" s="182"/>
      <c r="O215" s="182"/>
      <c r="P215" s="182"/>
      <c r="Q215" s="182"/>
      <c r="R215" s="182"/>
      <c r="S215" s="182"/>
      <c r="T215" s="183"/>
      <c r="AT215" s="177" t="s">
        <v>154</v>
      </c>
      <c r="AU215" s="177" t="s">
        <v>80</v>
      </c>
      <c r="AV215" s="13" t="s">
        <v>80</v>
      </c>
      <c r="AW215" s="13" t="s">
        <v>28</v>
      </c>
      <c r="AX215" s="13" t="s">
        <v>76</v>
      </c>
      <c r="AY215" s="177" t="s">
        <v>141</v>
      </c>
    </row>
    <row r="216" spans="1:65" s="2" customFormat="1" ht="49.1" customHeight="1">
      <c r="A216" s="32"/>
      <c r="B216" s="126"/>
      <c r="C216" s="184" t="s">
        <v>322</v>
      </c>
      <c r="D216" s="184" t="s">
        <v>163</v>
      </c>
      <c r="E216" s="185" t="s">
        <v>323</v>
      </c>
      <c r="F216" s="186" t="s">
        <v>324</v>
      </c>
      <c r="G216" s="187" t="s">
        <v>147</v>
      </c>
      <c r="H216" s="188">
        <v>8</v>
      </c>
      <c r="I216" s="189"/>
      <c r="J216" s="190">
        <f>ROUND(I216*H216,2)</f>
        <v>0</v>
      </c>
      <c r="K216" s="191"/>
      <c r="L216" s="192"/>
      <c r="M216" s="193" t="s">
        <v>1</v>
      </c>
      <c r="N216" s="194" t="s">
        <v>37</v>
      </c>
      <c r="O216" s="61"/>
      <c r="P216" s="171">
        <f>O216*H216</f>
        <v>0</v>
      </c>
      <c r="Q216" s="171">
        <v>0.003</v>
      </c>
      <c r="R216" s="171">
        <f>Q216*H216</f>
        <v>0.024</v>
      </c>
      <c r="S216" s="171">
        <v>0</v>
      </c>
      <c r="T216" s="172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3" t="s">
        <v>156</v>
      </c>
      <c r="AT216" s="173" t="s">
        <v>163</v>
      </c>
      <c r="AU216" s="173" t="s">
        <v>80</v>
      </c>
      <c r="AY216" s="17" t="s">
        <v>141</v>
      </c>
      <c r="BE216" s="174">
        <f>IF(N216="základná",J216,0)</f>
        <v>0</v>
      </c>
      <c r="BF216" s="174">
        <f>IF(N216="znížená",J216,0)</f>
        <v>0</v>
      </c>
      <c r="BG216" s="174">
        <f>IF(N216="zákl. prenesená",J216,0)</f>
        <v>0</v>
      </c>
      <c r="BH216" s="174">
        <f>IF(N216="zníž. prenesená",J216,0)</f>
        <v>0</v>
      </c>
      <c r="BI216" s="174">
        <f>IF(N216="nulová",J216,0)</f>
        <v>0</v>
      </c>
      <c r="BJ216" s="17" t="s">
        <v>80</v>
      </c>
      <c r="BK216" s="174">
        <f>ROUND(I216*H216,2)</f>
        <v>0</v>
      </c>
      <c r="BL216" s="17" t="s">
        <v>148</v>
      </c>
      <c r="BM216" s="173" t="s">
        <v>325</v>
      </c>
    </row>
    <row r="217" spans="2:51" s="13" customFormat="1" ht="10.35">
      <c r="B217" s="175"/>
      <c r="D217" s="176" t="s">
        <v>154</v>
      </c>
      <c r="E217" s="177" t="s">
        <v>1</v>
      </c>
      <c r="F217" s="178" t="s">
        <v>156</v>
      </c>
      <c r="H217" s="179">
        <v>8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154</v>
      </c>
      <c r="AU217" s="177" t="s">
        <v>80</v>
      </c>
      <c r="AV217" s="13" t="s">
        <v>80</v>
      </c>
      <c r="AW217" s="13" t="s">
        <v>28</v>
      </c>
      <c r="AX217" s="13" t="s">
        <v>76</v>
      </c>
      <c r="AY217" s="177" t="s">
        <v>141</v>
      </c>
    </row>
    <row r="218" spans="1:65" s="2" customFormat="1" ht="49.1" customHeight="1">
      <c r="A218" s="32"/>
      <c r="B218" s="126"/>
      <c r="C218" s="184" t="s">
        <v>326</v>
      </c>
      <c r="D218" s="184" t="s">
        <v>163</v>
      </c>
      <c r="E218" s="185" t="s">
        <v>327</v>
      </c>
      <c r="F218" s="186" t="s">
        <v>328</v>
      </c>
      <c r="G218" s="187" t="s">
        <v>147</v>
      </c>
      <c r="H218" s="188">
        <v>4</v>
      </c>
      <c r="I218" s="189"/>
      <c r="J218" s="190">
        <f>ROUND(I218*H218,2)</f>
        <v>0</v>
      </c>
      <c r="K218" s="191"/>
      <c r="L218" s="192"/>
      <c r="M218" s="193" t="s">
        <v>1</v>
      </c>
      <c r="N218" s="194" t="s">
        <v>37</v>
      </c>
      <c r="O218" s="61"/>
      <c r="P218" s="171">
        <f>O218*H218</f>
        <v>0</v>
      </c>
      <c r="Q218" s="171">
        <v>0.003</v>
      </c>
      <c r="R218" s="171">
        <f>Q218*H218</f>
        <v>0.012</v>
      </c>
      <c r="S218" s="171">
        <v>0</v>
      </c>
      <c r="T218" s="17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3" t="s">
        <v>156</v>
      </c>
      <c r="AT218" s="173" t="s">
        <v>163</v>
      </c>
      <c r="AU218" s="173" t="s">
        <v>80</v>
      </c>
      <c r="AY218" s="17" t="s">
        <v>141</v>
      </c>
      <c r="BE218" s="174">
        <f>IF(N218="základná",J218,0)</f>
        <v>0</v>
      </c>
      <c r="BF218" s="174">
        <f>IF(N218="znížená",J218,0)</f>
        <v>0</v>
      </c>
      <c r="BG218" s="174">
        <f>IF(N218="zákl. prenesená",J218,0)</f>
        <v>0</v>
      </c>
      <c r="BH218" s="174">
        <f>IF(N218="zníž. prenesená",J218,0)</f>
        <v>0</v>
      </c>
      <c r="BI218" s="174">
        <f>IF(N218="nulová",J218,0)</f>
        <v>0</v>
      </c>
      <c r="BJ218" s="17" t="s">
        <v>80</v>
      </c>
      <c r="BK218" s="174">
        <f>ROUND(I218*H218,2)</f>
        <v>0</v>
      </c>
      <c r="BL218" s="17" t="s">
        <v>148</v>
      </c>
      <c r="BM218" s="173" t="s">
        <v>329</v>
      </c>
    </row>
    <row r="219" spans="2:51" s="13" customFormat="1" ht="10.35">
      <c r="B219" s="175"/>
      <c r="D219" s="176" t="s">
        <v>154</v>
      </c>
      <c r="E219" s="177" t="s">
        <v>1</v>
      </c>
      <c r="F219" s="178" t="s">
        <v>148</v>
      </c>
      <c r="H219" s="179">
        <v>4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77" t="s">
        <v>154</v>
      </c>
      <c r="AU219" s="177" t="s">
        <v>80</v>
      </c>
      <c r="AV219" s="13" t="s">
        <v>80</v>
      </c>
      <c r="AW219" s="13" t="s">
        <v>28</v>
      </c>
      <c r="AX219" s="13" t="s">
        <v>76</v>
      </c>
      <c r="AY219" s="177" t="s">
        <v>141</v>
      </c>
    </row>
    <row r="220" spans="1:65" s="2" customFormat="1" ht="44.25" customHeight="1">
      <c r="A220" s="32"/>
      <c r="B220" s="126"/>
      <c r="C220" s="161" t="s">
        <v>330</v>
      </c>
      <c r="D220" s="161" t="s">
        <v>144</v>
      </c>
      <c r="E220" s="162" t="s">
        <v>331</v>
      </c>
      <c r="F220" s="163" t="s">
        <v>332</v>
      </c>
      <c r="G220" s="164" t="s">
        <v>147</v>
      </c>
      <c r="H220" s="165">
        <v>7</v>
      </c>
      <c r="I220" s="166"/>
      <c r="J220" s="167">
        <f>ROUND(I220*H220,2)</f>
        <v>0</v>
      </c>
      <c r="K220" s="168"/>
      <c r="L220" s="33"/>
      <c r="M220" s="169" t="s">
        <v>1</v>
      </c>
      <c r="N220" s="170" t="s">
        <v>37</v>
      </c>
      <c r="O220" s="61"/>
      <c r="P220" s="171">
        <f>O220*H220</f>
        <v>0</v>
      </c>
      <c r="Q220" s="171">
        <v>5E-05</v>
      </c>
      <c r="R220" s="171">
        <f>Q220*H220</f>
        <v>0.00035</v>
      </c>
      <c r="S220" s="171">
        <v>0</v>
      </c>
      <c r="T220" s="17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3" t="s">
        <v>214</v>
      </c>
      <c r="AT220" s="173" t="s">
        <v>144</v>
      </c>
      <c r="AU220" s="173" t="s">
        <v>80</v>
      </c>
      <c r="AY220" s="17" t="s">
        <v>141</v>
      </c>
      <c r="BE220" s="174">
        <f>IF(N220="základná",J220,0)</f>
        <v>0</v>
      </c>
      <c r="BF220" s="174">
        <f>IF(N220="znížená",J220,0)</f>
        <v>0</v>
      </c>
      <c r="BG220" s="174">
        <f>IF(N220="zákl. prenesená",J220,0)</f>
        <v>0</v>
      </c>
      <c r="BH220" s="174">
        <f>IF(N220="zníž. prenesená",J220,0)</f>
        <v>0</v>
      </c>
      <c r="BI220" s="174">
        <f>IF(N220="nulová",J220,0)</f>
        <v>0</v>
      </c>
      <c r="BJ220" s="17" t="s">
        <v>80</v>
      </c>
      <c r="BK220" s="174">
        <f>ROUND(I220*H220,2)</f>
        <v>0</v>
      </c>
      <c r="BL220" s="17" t="s">
        <v>214</v>
      </c>
      <c r="BM220" s="173" t="s">
        <v>333</v>
      </c>
    </row>
    <row r="221" spans="2:51" s="13" customFormat="1" ht="10.35">
      <c r="B221" s="175"/>
      <c r="D221" s="176" t="s">
        <v>154</v>
      </c>
      <c r="E221" s="177" t="s">
        <v>1</v>
      </c>
      <c r="F221" s="178" t="s">
        <v>334</v>
      </c>
      <c r="H221" s="179">
        <v>7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77" t="s">
        <v>154</v>
      </c>
      <c r="AU221" s="177" t="s">
        <v>80</v>
      </c>
      <c r="AV221" s="13" t="s">
        <v>80</v>
      </c>
      <c r="AW221" s="13" t="s">
        <v>28</v>
      </c>
      <c r="AX221" s="13" t="s">
        <v>76</v>
      </c>
      <c r="AY221" s="177" t="s">
        <v>141</v>
      </c>
    </row>
    <row r="222" spans="1:65" s="2" customFormat="1" ht="24.2" customHeight="1">
      <c r="A222" s="32"/>
      <c r="B222" s="126"/>
      <c r="C222" s="184" t="s">
        <v>335</v>
      </c>
      <c r="D222" s="184" t="s">
        <v>163</v>
      </c>
      <c r="E222" s="185" t="s">
        <v>336</v>
      </c>
      <c r="F222" s="186" t="s">
        <v>337</v>
      </c>
      <c r="G222" s="187" t="s">
        <v>161</v>
      </c>
      <c r="H222" s="188">
        <v>5</v>
      </c>
      <c r="I222" s="189"/>
      <c r="J222" s="190">
        <f>ROUND(I222*H222,2)</f>
        <v>0</v>
      </c>
      <c r="K222" s="191"/>
      <c r="L222" s="192"/>
      <c r="M222" s="193" t="s">
        <v>1</v>
      </c>
      <c r="N222" s="194" t="s">
        <v>37</v>
      </c>
      <c r="O222" s="61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3" t="s">
        <v>285</v>
      </c>
      <c r="AT222" s="173" t="s">
        <v>163</v>
      </c>
      <c r="AU222" s="173" t="s">
        <v>80</v>
      </c>
      <c r="AY222" s="17" t="s">
        <v>141</v>
      </c>
      <c r="BE222" s="174">
        <f>IF(N222="základná",J222,0)</f>
        <v>0</v>
      </c>
      <c r="BF222" s="174">
        <f>IF(N222="znížená",J222,0)</f>
        <v>0</v>
      </c>
      <c r="BG222" s="174">
        <f>IF(N222="zákl. prenesená",J222,0)</f>
        <v>0</v>
      </c>
      <c r="BH222" s="174">
        <f>IF(N222="zníž. prenesená",J222,0)</f>
        <v>0</v>
      </c>
      <c r="BI222" s="174">
        <f>IF(N222="nulová",J222,0)</f>
        <v>0</v>
      </c>
      <c r="BJ222" s="17" t="s">
        <v>80</v>
      </c>
      <c r="BK222" s="174">
        <f>ROUND(I222*H222,2)</f>
        <v>0</v>
      </c>
      <c r="BL222" s="17" t="s">
        <v>214</v>
      </c>
      <c r="BM222" s="173" t="s">
        <v>338</v>
      </c>
    </row>
    <row r="223" spans="1:65" s="2" customFormat="1" ht="24.2" customHeight="1">
      <c r="A223" s="32"/>
      <c r="B223" s="126"/>
      <c r="C223" s="184" t="s">
        <v>339</v>
      </c>
      <c r="D223" s="184" t="s">
        <v>163</v>
      </c>
      <c r="E223" s="185" t="s">
        <v>340</v>
      </c>
      <c r="F223" s="186" t="s">
        <v>341</v>
      </c>
      <c r="G223" s="187" t="s">
        <v>161</v>
      </c>
      <c r="H223" s="188">
        <v>2</v>
      </c>
      <c r="I223" s="189"/>
      <c r="J223" s="190">
        <f>ROUND(I223*H223,2)</f>
        <v>0</v>
      </c>
      <c r="K223" s="191"/>
      <c r="L223" s="192"/>
      <c r="M223" s="193" t="s">
        <v>1</v>
      </c>
      <c r="N223" s="194" t="s">
        <v>37</v>
      </c>
      <c r="O223" s="61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3" t="s">
        <v>285</v>
      </c>
      <c r="AT223" s="173" t="s">
        <v>163</v>
      </c>
      <c r="AU223" s="173" t="s">
        <v>80</v>
      </c>
      <c r="AY223" s="17" t="s">
        <v>141</v>
      </c>
      <c r="BE223" s="174">
        <f>IF(N223="základná",J223,0)</f>
        <v>0</v>
      </c>
      <c r="BF223" s="174">
        <f>IF(N223="znížená",J223,0)</f>
        <v>0</v>
      </c>
      <c r="BG223" s="174">
        <f>IF(N223="zákl. prenesená",J223,0)</f>
        <v>0</v>
      </c>
      <c r="BH223" s="174">
        <f>IF(N223="zníž. prenesená",J223,0)</f>
        <v>0</v>
      </c>
      <c r="BI223" s="174">
        <f>IF(N223="nulová",J223,0)</f>
        <v>0</v>
      </c>
      <c r="BJ223" s="17" t="s">
        <v>80</v>
      </c>
      <c r="BK223" s="174">
        <f>ROUND(I223*H223,2)</f>
        <v>0</v>
      </c>
      <c r="BL223" s="17" t="s">
        <v>214</v>
      </c>
      <c r="BM223" s="173" t="s">
        <v>342</v>
      </c>
    </row>
    <row r="224" spans="1:65" s="2" customFormat="1" ht="37.85" customHeight="1">
      <c r="A224" s="32"/>
      <c r="B224" s="126"/>
      <c r="C224" s="161" t="s">
        <v>343</v>
      </c>
      <c r="D224" s="161" t="s">
        <v>144</v>
      </c>
      <c r="E224" s="162" t="s">
        <v>344</v>
      </c>
      <c r="F224" s="163" t="s">
        <v>345</v>
      </c>
      <c r="G224" s="164" t="s">
        <v>161</v>
      </c>
      <c r="H224" s="165">
        <v>16</v>
      </c>
      <c r="I224" s="166"/>
      <c r="J224" s="167">
        <f>ROUND(I224*H224,2)</f>
        <v>0</v>
      </c>
      <c r="K224" s="168"/>
      <c r="L224" s="33"/>
      <c r="M224" s="169" t="s">
        <v>1</v>
      </c>
      <c r="N224" s="170" t="s">
        <v>37</v>
      </c>
      <c r="O224" s="61"/>
      <c r="P224" s="171">
        <f>O224*H224</f>
        <v>0</v>
      </c>
      <c r="Q224" s="171">
        <v>0</v>
      </c>
      <c r="R224" s="171">
        <f>Q224*H224</f>
        <v>0</v>
      </c>
      <c r="S224" s="171">
        <v>0</v>
      </c>
      <c r="T224" s="172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3" t="s">
        <v>214</v>
      </c>
      <c r="AT224" s="173" t="s">
        <v>144</v>
      </c>
      <c r="AU224" s="173" t="s">
        <v>80</v>
      </c>
      <c r="AY224" s="17" t="s">
        <v>141</v>
      </c>
      <c r="BE224" s="174">
        <f>IF(N224="základná",J224,0)</f>
        <v>0</v>
      </c>
      <c r="BF224" s="174">
        <f>IF(N224="znížená",J224,0)</f>
        <v>0</v>
      </c>
      <c r="BG224" s="174">
        <f>IF(N224="zákl. prenesená",J224,0)</f>
        <v>0</v>
      </c>
      <c r="BH224" s="174">
        <f>IF(N224="zníž. prenesená",J224,0)</f>
        <v>0</v>
      </c>
      <c r="BI224" s="174">
        <f>IF(N224="nulová",J224,0)</f>
        <v>0</v>
      </c>
      <c r="BJ224" s="17" t="s">
        <v>80</v>
      </c>
      <c r="BK224" s="174">
        <f>ROUND(I224*H224,2)</f>
        <v>0</v>
      </c>
      <c r="BL224" s="17" t="s">
        <v>214</v>
      </c>
      <c r="BM224" s="173" t="s">
        <v>346</v>
      </c>
    </row>
    <row r="225" spans="2:51" s="13" customFormat="1" ht="10.35">
      <c r="B225" s="175"/>
      <c r="D225" s="176" t="s">
        <v>154</v>
      </c>
      <c r="E225" s="177" t="s">
        <v>1</v>
      </c>
      <c r="F225" s="178" t="s">
        <v>347</v>
      </c>
      <c r="H225" s="179">
        <v>16</v>
      </c>
      <c r="I225" s="180"/>
      <c r="L225" s="175"/>
      <c r="M225" s="181"/>
      <c r="N225" s="182"/>
      <c r="O225" s="182"/>
      <c r="P225" s="182"/>
      <c r="Q225" s="182"/>
      <c r="R225" s="182"/>
      <c r="S225" s="182"/>
      <c r="T225" s="183"/>
      <c r="AT225" s="177" t="s">
        <v>154</v>
      </c>
      <c r="AU225" s="177" t="s">
        <v>80</v>
      </c>
      <c r="AV225" s="13" t="s">
        <v>80</v>
      </c>
      <c r="AW225" s="13" t="s">
        <v>28</v>
      </c>
      <c r="AX225" s="13" t="s">
        <v>76</v>
      </c>
      <c r="AY225" s="177" t="s">
        <v>141</v>
      </c>
    </row>
    <row r="226" spans="1:65" s="2" customFormat="1" ht="24.2" customHeight="1">
      <c r="A226" s="32"/>
      <c r="B226" s="126"/>
      <c r="C226" s="161" t="s">
        <v>348</v>
      </c>
      <c r="D226" s="161" t="s">
        <v>144</v>
      </c>
      <c r="E226" s="162" t="s">
        <v>349</v>
      </c>
      <c r="F226" s="163" t="s">
        <v>350</v>
      </c>
      <c r="G226" s="164" t="s">
        <v>152</v>
      </c>
      <c r="H226" s="165">
        <v>40.48</v>
      </c>
      <c r="I226" s="166"/>
      <c r="J226" s="167">
        <f>ROUND(I226*H226,2)</f>
        <v>0</v>
      </c>
      <c r="K226" s="168"/>
      <c r="L226" s="33"/>
      <c r="M226" s="169" t="s">
        <v>1</v>
      </c>
      <c r="N226" s="170" t="s">
        <v>37</v>
      </c>
      <c r="O226" s="61"/>
      <c r="P226" s="171">
        <f>O226*H226</f>
        <v>0</v>
      </c>
      <c r="Q226" s="171">
        <v>0</v>
      </c>
      <c r="R226" s="171">
        <f>Q226*H226</f>
        <v>0</v>
      </c>
      <c r="S226" s="171">
        <v>0.00123</v>
      </c>
      <c r="T226" s="172">
        <f>S226*H226</f>
        <v>0.0497904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3" t="s">
        <v>214</v>
      </c>
      <c r="AT226" s="173" t="s">
        <v>144</v>
      </c>
      <c r="AU226" s="173" t="s">
        <v>80</v>
      </c>
      <c r="AY226" s="17" t="s">
        <v>141</v>
      </c>
      <c r="BE226" s="174">
        <f>IF(N226="základná",J226,0)</f>
        <v>0</v>
      </c>
      <c r="BF226" s="174">
        <f>IF(N226="znížená",J226,0)</f>
        <v>0</v>
      </c>
      <c r="BG226" s="174">
        <f>IF(N226="zákl. prenesená",J226,0)</f>
        <v>0</v>
      </c>
      <c r="BH226" s="174">
        <f>IF(N226="zníž. prenesená",J226,0)</f>
        <v>0</v>
      </c>
      <c r="BI226" s="174">
        <f>IF(N226="nulová",J226,0)</f>
        <v>0</v>
      </c>
      <c r="BJ226" s="17" t="s">
        <v>80</v>
      </c>
      <c r="BK226" s="174">
        <f>ROUND(I226*H226,2)</f>
        <v>0</v>
      </c>
      <c r="BL226" s="17" t="s">
        <v>214</v>
      </c>
      <c r="BM226" s="173" t="s">
        <v>351</v>
      </c>
    </row>
    <row r="227" spans="2:51" s="13" customFormat="1" ht="10.35">
      <c r="B227" s="175"/>
      <c r="D227" s="176" t="s">
        <v>154</v>
      </c>
      <c r="E227" s="177" t="s">
        <v>1</v>
      </c>
      <c r="F227" s="178" t="s">
        <v>352</v>
      </c>
      <c r="H227" s="179">
        <v>40.48</v>
      </c>
      <c r="I227" s="180"/>
      <c r="L227" s="175"/>
      <c r="M227" s="181"/>
      <c r="N227" s="182"/>
      <c r="O227" s="182"/>
      <c r="P227" s="182"/>
      <c r="Q227" s="182"/>
      <c r="R227" s="182"/>
      <c r="S227" s="182"/>
      <c r="T227" s="183"/>
      <c r="AT227" s="177" t="s">
        <v>154</v>
      </c>
      <c r="AU227" s="177" t="s">
        <v>80</v>
      </c>
      <c r="AV227" s="13" t="s">
        <v>80</v>
      </c>
      <c r="AW227" s="13" t="s">
        <v>28</v>
      </c>
      <c r="AX227" s="13" t="s">
        <v>76</v>
      </c>
      <c r="AY227" s="177" t="s">
        <v>141</v>
      </c>
    </row>
    <row r="228" spans="1:65" s="2" customFormat="1" ht="33" customHeight="1">
      <c r="A228" s="32"/>
      <c r="B228" s="126"/>
      <c r="C228" s="161" t="s">
        <v>353</v>
      </c>
      <c r="D228" s="161" t="s">
        <v>144</v>
      </c>
      <c r="E228" s="162" t="s">
        <v>354</v>
      </c>
      <c r="F228" s="163" t="s">
        <v>355</v>
      </c>
      <c r="G228" s="164" t="s">
        <v>152</v>
      </c>
      <c r="H228" s="165">
        <v>40.48</v>
      </c>
      <c r="I228" s="166"/>
      <c r="J228" s="167">
        <f>ROUND(I228*H228,2)</f>
        <v>0</v>
      </c>
      <c r="K228" s="168"/>
      <c r="L228" s="33"/>
      <c r="M228" s="169" t="s">
        <v>1</v>
      </c>
      <c r="N228" s="170" t="s">
        <v>37</v>
      </c>
      <c r="O228" s="61"/>
      <c r="P228" s="171">
        <f>O228*H228</f>
        <v>0</v>
      </c>
      <c r="Q228" s="171">
        <v>0</v>
      </c>
      <c r="R228" s="171">
        <f>Q228*H228</f>
        <v>0</v>
      </c>
      <c r="S228" s="171">
        <v>0</v>
      </c>
      <c r="T228" s="172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3" t="s">
        <v>214</v>
      </c>
      <c r="AT228" s="173" t="s">
        <v>144</v>
      </c>
      <c r="AU228" s="173" t="s">
        <v>80</v>
      </c>
      <c r="AY228" s="17" t="s">
        <v>141</v>
      </c>
      <c r="BE228" s="174">
        <f>IF(N228="základná",J228,0)</f>
        <v>0</v>
      </c>
      <c r="BF228" s="174">
        <f>IF(N228="znížená",J228,0)</f>
        <v>0</v>
      </c>
      <c r="BG228" s="174">
        <f>IF(N228="zákl. prenesená",J228,0)</f>
        <v>0</v>
      </c>
      <c r="BH228" s="174">
        <f>IF(N228="zníž. prenesená",J228,0)</f>
        <v>0</v>
      </c>
      <c r="BI228" s="174">
        <f>IF(N228="nulová",J228,0)</f>
        <v>0</v>
      </c>
      <c r="BJ228" s="17" t="s">
        <v>80</v>
      </c>
      <c r="BK228" s="174">
        <f>ROUND(I228*H228,2)</f>
        <v>0</v>
      </c>
      <c r="BL228" s="17" t="s">
        <v>214</v>
      </c>
      <c r="BM228" s="173" t="s">
        <v>356</v>
      </c>
    </row>
    <row r="229" spans="2:51" s="13" customFormat="1" ht="10.35">
      <c r="B229" s="175"/>
      <c r="D229" s="176" t="s">
        <v>154</v>
      </c>
      <c r="E229" s="177" t="s">
        <v>1</v>
      </c>
      <c r="F229" s="178" t="s">
        <v>352</v>
      </c>
      <c r="H229" s="179">
        <v>40.48</v>
      </c>
      <c r="I229" s="180"/>
      <c r="L229" s="175"/>
      <c r="M229" s="181"/>
      <c r="N229" s="182"/>
      <c r="O229" s="182"/>
      <c r="P229" s="182"/>
      <c r="Q229" s="182"/>
      <c r="R229" s="182"/>
      <c r="S229" s="182"/>
      <c r="T229" s="183"/>
      <c r="AT229" s="177" t="s">
        <v>154</v>
      </c>
      <c r="AU229" s="177" t="s">
        <v>80</v>
      </c>
      <c r="AV229" s="13" t="s">
        <v>80</v>
      </c>
      <c r="AW229" s="13" t="s">
        <v>28</v>
      </c>
      <c r="AX229" s="13" t="s">
        <v>76</v>
      </c>
      <c r="AY229" s="177" t="s">
        <v>141</v>
      </c>
    </row>
    <row r="230" spans="1:65" s="2" customFormat="1" ht="24.2" customHeight="1">
      <c r="A230" s="32"/>
      <c r="B230" s="126"/>
      <c r="C230" s="184" t="s">
        <v>357</v>
      </c>
      <c r="D230" s="184" t="s">
        <v>163</v>
      </c>
      <c r="E230" s="185" t="s">
        <v>358</v>
      </c>
      <c r="F230" s="186" t="s">
        <v>359</v>
      </c>
      <c r="G230" s="187" t="s">
        <v>152</v>
      </c>
      <c r="H230" s="188">
        <v>44.528</v>
      </c>
      <c r="I230" s="189"/>
      <c r="J230" s="190">
        <f>ROUND(I230*H230,2)</f>
        <v>0</v>
      </c>
      <c r="K230" s="191"/>
      <c r="L230" s="192"/>
      <c r="M230" s="193" t="s">
        <v>1</v>
      </c>
      <c r="N230" s="194" t="s">
        <v>37</v>
      </c>
      <c r="O230" s="61"/>
      <c r="P230" s="171">
        <f>O230*H230</f>
        <v>0</v>
      </c>
      <c r="Q230" s="171">
        <v>2.15</v>
      </c>
      <c r="R230" s="171">
        <f>Q230*H230</f>
        <v>95.73519999999999</v>
      </c>
      <c r="S230" s="171">
        <v>0</v>
      </c>
      <c r="T230" s="172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3" t="s">
        <v>285</v>
      </c>
      <c r="AT230" s="173" t="s">
        <v>163</v>
      </c>
      <c r="AU230" s="173" t="s">
        <v>80</v>
      </c>
      <c r="AY230" s="17" t="s">
        <v>141</v>
      </c>
      <c r="BE230" s="174">
        <f>IF(N230="základná",J230,0)</f>
        <v>0</v>
      </c>
      <c r="BF230" s="174">
        <f>IF(N230="znížená",J230,0)</f>
        <v>0</v>
      </c>
      <c r="BG230" s="174">
        <f>IF(N230="zákl. prenesená",J230,0)</f>
        <v>0</v>
      </c>
      <c r="BH230" s="174">
        <f>IF(N230="zníž. prenesená",J230,0)</f>
        <v>0</v>
      </c>
      <c r="BI230" s="174">
        <f>IF(N230="nulová",J230,0)</f>
        <v>0</v>
      </c>
      <c r="BJ230" s="17" t="s">
        <v>80</v>
      </c>
      <c r="BK230" s="174">
        <f>ROUND(I230*H230,2)</f>
        <v>0</v>
      </c>
      <c r="BL230" s="17" t="s">
        <v>214</v>
      </c>
      <c r="BM230" s="173" t="s">
        <v>360</v>
      </c>
    </row>
    <row r="231" spans="2:51" s="13" customFormat="1" ht="10.35">
      <c r="B231" s="175"/>
      <c r="D231" s="176" t="s">
        <v>154</v>
      </c>
      <c r="F231" s="178" t="s">
        <v>361</v>
      </c>
      <c r="H231" s="179">
        <v>44.528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77" t="s">
        <v>154</v>
      </c>
      <c r="AU231" s="177" t="s">
        <v>80</v>
      </c>
      <c r="AV231" s="13" t="s">
        <v>80</v>
      </c>
      <c r="AW231" s="13" t="s">
        <v>3</v>
      </c>
      <c r="AX231" s="13" t="s">
        <v>76</v>
      </c>
      <c r="AY231" s="177" t="s">
        <v>141</v>
      </c>
    </row>
    <row r="232" spans="1:65" s="2" customFormat="1" ht="37.85" customHeight="1">
      <c r="A232" s="32"/>
      <c r="B232" s="126"/>
      <c r="C232" s="161" t="s">
        <v>362</v>
      </c>
      <c r="D232" s="161" t="s">
        <v>144</v>
      </c>
      <c r="E232" s="162" t="s">
        <v>363</v>
      </c>
      <c r="F232" s="163" t="s">
        <v>364</v>
      </c>
      <c r="G232" s="164" t="s">
        <v>365</v>
      </c>
      <c r="H232" s="165">
        <v>274.843</v>
      </c>
      <c r="I232" s="166"/>
      <c r="J232" s="167">
        <f>ROUND(I232*H232,2)</f>
        <v>0</v>
      </c>
      <c r="K232" s="168"/>
      <c r="L232" s="33"/>
      <c r="M232" s="169" t="s">
        <v>1</v>
      </c>
      <c r="N232" s="170" t="s">
        <v>37</v>
      </c>
      <c r="O232" s="61"/>
      <c r="P232" s="171">
        <f>O232*H232</f>
        <v>0</v>
      </c>
      <c r="Q232" s="171">
        <v>0</v>
      </c>
      <c r="R232" s="171">
        <f>Q232*H232</f>
        <v>0</v>
      </c>
      <c r="S232" s="171">
        <v>0</v>
      </c>
      <c r="T232" s="17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3" t="s">
        <v>214</v>
      </c>
      <c r="AT232" s="173" t="s">
        <v>144</v>
      </c>
      <c r="AU232" s="173" t="s">
        <v>80</v>
      </c>
      <c r="AY232" s="17" t="s">
        <v>141</v>
      </c>
      <c r="BE232" s="174">
        <f>IF(N232="základná",J232,0)</f>
        <v>0</v>
      </c>
      <c r="BF232" s="174">
        <f>IF(N232="znížená",J232,0)</f>
        <v>0</v>
      </c>
      <c r="BG232" s="174">
        <f>IF(N232="zákl. prenesená",J232,0)</f>
        <v>0</v>
      </c>
      <c r="BH232" s="174">
        <f>IF(N232="zníž. prenesená",J232,0)</f>
        <v>0</v>
      </c>
      <c r="BI232" s="174">
        <f>IF(N232="nulová",J232,0)</f>
        <v>0</v>
      </c>
      <c r="BJ232" s="17" t="s">
        <v>80</v>
      </c>
      <c r="BK232" s="174">
        <f>ROUND(I232*H232,2)</f>
        <v>0</v>
      </c>
      <c r="BL232" s="17" t="s">
        <v>214</v>
      </c>
      <c r="BM232" s="173" t="s">
        <v>366</v>
      </c>
    </row>
    <row r="233" spans="2:51" s="13" customFormat="1" ht="10.35">
      <c r="B233" s="175"/>
      <c r="D233" s="176" t="s">
        <v>154</v>
      </c>
      <c r="E233" s="177" t="s">
        <v>1</v>
      </c>
      <c r="F233" s="178" t="s">
        <v>367</v>
      </c>
      <c r="H233" s="179">
        <v>235.963</v>
      </c>
      <c r="I233" s="180"/>
      <c r="L233" s="175"/>
      <c r="M233" s="181"/>
      <c r="N233" s="182"/>
      <c r="O233" s="182"/>
      <c r="P233" s="182"/>
      <c r="Q233" s="182"/>
      <c r="R233" s="182"/>
      <c r="S233" s="182"/>
      <c r="T233" s="183"/>
      <c r="AT233" s="177" t="s">
        <v>154</v>
      </c>
      <c r="AU233" s="177" t="s">
        <v>80</v>
      </c>
      <c r="AV233" s="13" t="s">
        <v>80</v>
      </c>
      <c r="AW233" s="13" t="s">
        <v>28</v>
      </c>
      <c r="AX233" s="13" t="s">
        <v>71</v>
      </c>
      <c r="AY233" s="177" t="s">
        <v>141</v>
      </c>
    </row>
    <row r="234" spans="2:51" s="13" customFormat="1" ht="20.7">
      <c r="B234" s="175"/>
      <c r="D234" s="176" t="s">
        <v>154</v>
      </c>
      <c r="E234" s="177" t="s">
        <v>1</v>
      </c>
      <c r="F234" s="178" t="s">
        <v>368</v>
      </c>
      <c r="H234" s="179">
        <v>38.88</v>
      </c>
      <c r="I234" s="180"/>
      <c r="L234" s="175"/>
      <c r="M234" s="181"/>
      <c r="N234" s="182"/>
      <c r="O234" s="182"/>
      <c r="P234" s="182"/>
      <c r="Q234" s="182"/>
      <c r="R234" s="182"/>
      <c r="S234" s="182"/>
      <c r="T234" s="183"/>
      <c r="AT234" s="177" t="s">
        <v>154</v>
      </c>
      <c r="AU234" s="177" t="s">
        <v>80</v>
      </c>
      <c r="AV234" s="13" t="s">
        <v>80</v>
      </c>
      <c r="AW234" s="13" t="s">
        <v>28</v>
      </c>
      <c r="AX234" s="13" t="s">
        <v>71</v>
      </c>
      <c r="AY234" s="177" t="s">
        <v>141</v>
      </c>
    </row>
    <row r="235" spans="2:51" s="15" customFormat="1" ht="10.35">
      <c r="B235" s="203"/>
      <c r="D235" s="176" t="s">
        <v>154</v>
      </c>
      <c r="E235" s="204" t="s">
        <v>1</v>
      </c>
      <c r="F235" s="205" t="s">
        <v>268</v>
      </c>
      <c r="H235" s="206">
        <v>274.843</v>
      </c>
      <c r="I235" s="207"/>
      <c r="L235" s="203"/>
      <c r="M235" s="208"/>
      <c r="N235" s="209"/>
      <c r="O235" s="209"/>
      <c r="P235" s="209"/>
      <c r="Q235" s="209"/>
      <c r="R235" s="209"/>
      <c r="S235" s="209"/>
      <c r="T235" s="210"/>
      <c r="AT235" s="204" t="s">
        <v>154</v>
      </c>
      <c r="AU235" s="204" t="s">
        <v>80</v>
      </c>
      <c r="AV235" s="15" t="s">
        <v>148</v>
      </c>
      <c r="AW235" s="15" t="s">
        <v>28</v>
      </c>
      <c r="AX235" s="15" t="s">
        <v>76</v>
      </c>
      <c r="AY235" s="204" t="s">
        <v>141</v>
      </c>
    </row>
    <row r="236" spans="1:65" s="2" customFormat="1" ht="24.2" customHeight="1">
      <c r="A236" s="32"/>
      <c r="B236" s="126"/>
      <c r="C236" s="161" t="s">
        <v>369</v>
      </c>
      <c r="D236" s="161" t="s">
        <v>144</v>
      </c>
      <c r="E236" s="162" t="s">
        <v>370</v>
      </c>
      <c r="F236" s="163" t="s">
        <v>371</v>
      </c>
      <c r="G236" s="164" t="s">
        <v>147</v>
      </c>
      <c r="H236" s="165">
        <v>2</v>
      </c>
      <c r="I236" s="166"/>
      <c r="J236" s="167">
        <f>ROUND(I236*H236,2)</f>
        <v>0</v>
      </c>
      <c r="K236" s="168"/>
      <c r="L236" s="33"/>
      <c r="M236" s="169" t="s">
        <v>1</v>
      </c>
      <c r="N236" s="170" t="s">
        <v>37</v>
      </c>
      <c r="O236" s="61"/>
      <c r="P236" s="171">
        <f>O236*H236</f>
        <v>0</v>
      </c>
      <c r="Q236" s="171">
        <v>5E-05</v>
      </c>
      <c r="R236" s="171">
        <f>Q236*H236</f>
        <v>0.0001</v>
      </c>
      <c r="S236" s="171">
        <v>0.001</v>
      </c>
      <c r="T236" s="172">
        <f>S236*H236</f>
        <v>0.002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3" t="s">
        <v>214</v>
      </c>
      <c r="AT236" s="173" t="s">
        <v>144</v>
      </c>
      <c r="AU236" s="173" t="s">
        <v>80</v>
      </c>
      <c r="AY236" s="17" t="s">
        <v>141</v>
      </c>
      <c r="BE236" s="174">
        <f>IF(N236="základná",J236,0)</f>
        <v>0</v>
      </c>
      <c r="BF236" s="174">
        <f>IF(N236="znížená",J236,0)</f>
        <v>0</v>
      </c>
      <c r="BG236" s="174">
        <f>IF(N236="zákl. prenesená",J236,0)</f>
        <v>0</v>
      </c>
      <c r="BH236" s="174">
        <f>IF(N236="zníž. prenesená",J236,0)</f>
        <v>0</v>
      </c>
      <c r="BI236" s="174">
        <f>IF(N236="nulová",J236,0)</f>
        <v>0</v>
      </c>
      <c r="BJ236" s="17" t="s">
        <v>80</v>
      </c>
      <c r="BK236" s="174">
        <f>ROUND(I236*H236,2)</f>
        <v>0</v>
      </c>
      <c r="BL236" s="17" t="s">
        <v>214</v>
      </c>
      <c r="BM236" s="173" t="s">
        <v>372</v>
      </c>
    </row>
    <row r="237" spans="1:65" s="2" customFormat="1" ht="24.2" customHeight="1">
      <c r="A237" s="32"/>
      <c r="B237" s="126"/>
      <c r="C237" s="161" t="s">
        <v>373</v>
      </c>
      <c r="D237" s="161" t="s">
        <v>144</v>
      </c>
      <c r="E237" s="162" t="s">
        <v>374</v>
      </c>
      <c r="F237" s="163" t="s">
        <v>375</v>
      </c>
      <c r="G237" s="164" t="s">
        <v>147</v>
      </c>
      <c r="H237" s="165">
        <v>2</v>
      </c>
      <c r="I237" s="166"/>
      <c r="J237" s="167">
        <f>ROUND(I237*H237,2)</f>
        <v>0</v>
      </c>
      <c r="K237" s="168"/>
      <c r="L237" s="33"/>
      <c r="M237" s="169" t="s">
        <v>1</v>
      </c>
      <c r="N237" s="170" t="s">
        <v>37</v>
      </c>
      <c r="O237" s="61"/>
      <c r="P237" s="171">
        <f>O237*H237</f>
        <v>0</v>
      </c>
      <c r="Q237" s="171">
        <v>5E-05</v>
      </c>
      <c r="R237" s="171">
        <f>Q237*H237</f>
        <v>0.0001</v>
      </c>
      <c r="S237" s="171">
        <v>0.001</v>
      </c>
      <c r="T237" s="172">
        <f>S237*H237</f>
        <v>0.002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3" t="s">
        <v>214</v>
      </c>
      <c r="AT237" s="173" t="s">
        <v>144</v>
      </c>
      <c r="AU237" s="173" t="s">
        <v>80</v>
      </c>
      <c r="AY237" s="17" t="s">
        <v>141</v>
      </c>
      <c r="BE237" s="174">
        <f>IF(N237="základná",J237,0)</f>
        <v>0</v>
      </c>
      <c r="BF237" s="174">
        <f>IF(N237="znížená",J237,0)</f>
        <v>0</v>
      </c>
      <c r="BG237" s="174">
        <f>IF(N237="zákl. prenesená",J237,0)</f>
        <v>0</v>
      </c>
      <c r="BH237" s="174">
        <f>IF(N237="zníž. prenesená",J237,0)</f>
        <v>0</v>
      </c>
      <c r="BI237" s="174">
        <f>IF(N237="nulová",J237,0)</f>
        <v>0</v>
      </c>
      <c r="BJ237" s="17" t="s">
        <v>80</v>
      </c>
      <c r="BK237" s="174">
        <f>ROUND(I237*H237,2)</f>
        <v>0</v>
      </c>
      <c r="BL237" s="17" t="s">
        <v>214</v>
      </c>
      <c r="BM237" s="173" t="s">
        <v>376</v>
      </c>
    </row>
    <row r="238" spans="1:65" s="2" customFormat="1" ht="24.2" customHeight="1">
      <c r="A238" s="32"/>
      <c r="B238" s="126"/>
      <c r="C238" s="161" t="s">
        <v>377</v>
      </c>
      <c r="D238" s="161" t="s">
        <v>144</v>
      </c>
      <c r="E238" s="162" t="s">
        <v>378</v>
      </c>
      <c r="F238" s="163" t="s">
        <v>379</v>
      </c>
      <c r="G238" s="164" t="s">
        <v>306</v>
      </c>
      <c r="H238" s="211"/>
      <c r="I238" s="166"/>
      <c r="J238" s="167">
        <f>ROUND(I238*H238,2)</f>
        <v>0</v>
      </c>
      <c r="K238" s="168"/>
      <c r="L238" s="33"/>
      <c r="M238" s="169" t="s">
        <v>1</v>
      </c>
      <c r="N238" s="170" t="s">
        <v>37</v>
      </c>
      <c r="O238" s="61"/>
      <c r="P238" s="171">
        <f>O238*H238</f>
        <v>0</v>
      </c>
      <c r="Q238" s="171">
        <v>0</v>
      </c>
      <c r="R238" s="171">
        <f>Q238*H238</f>
        <v>0</v>
      </c>
      <c r="S238" s="171">
        <v>0</v>
      </c>
      <c r="T238" s="172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3" t="s">
        <v>214</v>
      </c>
      <c r="AT238" s="173" t="s">
        <v>144</v>
      </c>
      <c r="AU238" s="173" t="s">
        <v>80</v>
      </c>
      <c r="AY238" s="17" t="s">
        <v>141</v>
      </c>
      <c r="BE238" s="174">
        <f>IF(N238="základná",J238,0)</f>
        <v>0</v>
      </c>
      <c r="BF238" s="174">
        <f>IF(N238="znížená",J238,0)</f>
        <v>0</v>
      </c>
      <c r="BG238" s="174">
        <f>IF(N238="zákl. prenesená",J238,0)</f>
        <v>0</v>
      </c>
      <c r="BH238" s="174">
        <f>IF(N238="zníž. prenesená",J238,0)</f>
        <v>0</v>
      </c>
      <c r="BI238" s="174">
        <f>IF(N238="nulová",J238,0)</f>
        <v>0</v>
      </c>
      <c r="BJ238" s="17" t="s">
        <v>80</v>
      </c>
      <c r="BK238" s="174">
        <f>ROUND(I238*H238,2)</f>
        <v>0</v>
      </c>
      <c r="BL238" s="17" t="s">
        <v>214</v>
      </c>
      <c r="BM238" s="173" t="s">
        <v>380</v>
      </c>
    </row>
    <row r="239" spans="2:63" s="12" customFormat="1" ht="22.85" customHeight="1">
      <c r="B239" s="148"/>
      <c r="D239" s="149" t="s">
        <v>70</v>
      </c>
      <c r="E239" s="159" t="s">
        <v>381</v>
      </c>
      <c r="F239" s="159" t="s">
        <v>382</v>
      </c>
      <c r="I239" s="151"/>
      <c r="J239" s="160">
        <f>BK239</f>
        <v>0</v>
      </c>
      <c r="L239" s="148"/>
      <c r="M239" s="153"/>
      <c r="N239" s="154"/>
      <c r="O239" s="154"/>
      <c r="P239" s="155">
        <f>SUM(P240:P257)</f>
        <v>0</v>
      </c>
      <c r="Q239" s="154"/>
      <c r="R239" s="155">
        <f>SUM(R240:R257)</f>
        <v>3.1949326</v>
      </c>
      <c r="S239" s="154"/>
      <c r="T239" s="156">
        <f>SUM(T240:T257)</f>
        <v>1.2237672</v>
      </c>
      <c r="AR239" s="149" t="s">
        <v>80</v>
      </c>
      <c r="AT239" s="157" t="s">
        <v>70</v>
      </c>
      <c r="AU239" s="157" t="s">
        <v>76</v>
      </c>
      <c r="AY239" s="149" t="s">
        <v>141</v>
      </c>
      <c r="BK239" s="158">
        <f>SUM(BK240:BK257)</f>
        <v>0</v>
      </c>
    </row>
    <row r="240" spans="1:65" s="2" customFormat="1" ht="37.85" customHeight="1">
      <c r="A240" s="32"/>
      <c r="B240" s="126"/>
      <c r="C240" s="161" t="s">
        <v>383</v>
      </c>
      <c r="D240" s="161" t="s">
        <v>144</v>
      </c>
      <c r="E240" s="162" t="s">
        <v>384</v>
      </c>
      <c r="F240" s="163" t="s">
        <v>385</v>
      </c>
      <c r="G240" s="164" t="s">
        <v>152</v>
      </c>
      <c r="H240" s="165">
        <v>214.32</v>
      </c>
      <c r="I240" s="166"/>
      <c r="J240" s="167">
        <f>ROUND(I240*H240,2)</f>
        <v>0</v>
      </c>
      <c r="K240" s="168"/>
      <c r="L240" s="33"/>
      <c r="M240" s="169" t="s">
        <v>1</v>
      </c>
      <c r="N240" s="170" t="s">
        <v>37</v>
      </c>
      <c r="O240" s="61"/>
      <c r="P240" s="171">
        <f>O240*H240</f>
        <v>0</v>
      </c>
      <c r="Q240" s="171">
        <v>0</v>
      </c>
      <c r="R240" s="171">
        <f>Q240*H240</f>
        <v>0</v>
      </c>
      <c r="S240" s="171">
        <v>0.00571</v>
      </c>
      <c r="T240" s="172">
        <f>S240*H240</f>
        <v>1.2237672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3" t="s">
        <v>214</v>
      </c>
      <c r="AT240" s="173" t="s">
        <v>144</v>
      </c>
      <c r="AU240" s="173" t="s">
        <v>80</v>
      </c>
      <c r="AY240" s="17" t="s">
        <v>141</v>
      </c>
      <c r="BE240" s="174">
        <f>IF(N240="základná",J240,0)</f>
        <v>0</v>
      </c>
      <c r="BF240" s="174">
        <f>IF(N240="znížená",J240,0)</f>
        <v>0</v>
      </c>
      <c r="BG240" s="174">
        <f>IF(N240="zákl. prenesená",J240,0)</f>
        <v>0</v>
      </c>
      <c r="BH240" s="174">
        <f>IF(N240="zníž. prenesená",J240,0)</f>
        <v>0</v>
      </c>
      <c r="BI240" s="174">
        <f>IF(N240="nulová",J240,0)</f>
        <v>0</v>
      </c>
      <c r="BJ240" s="17" t="s">
        <v>80</v>
      </c>
      <c r="BK240" s="174">
        <f>ROUND(I240*H240,2)</f>
        <v>0</v>
      </c>
      <c r="BL240" s="17" t="s">
        <v>214</v>
      </c>
      <c r="BM240" s="173" t="s">
        <v>386</v>
      </c>
    </row>
    <row r="241" spans="2:51" s="13" customFormat="1" ht="10.35">
      <c r="B241" s="175"/>
      <c r="D241" s="176" t="s">
        <v>154</v>
      </c>
      <c r="E241" s="177" t="s">
        <v>1</v>
      </c>
      <c r="F241" s="178" t="s">
        <v>92</v>
      </c>
      <c r="H241" s="179">
        <v>214.32</v>
      </c>
      <c r="I241" s="180"/>
      <c r="L241" s="175"/>
      <c r="M241" s="181"/>
      <c r="N241" s="182"/>
      <c r="O241" s="182"/>
      <c r="P241" s="182"/>
      <c r="Q241" s="182"/>
      <c r="R241" s="182"/>
      <c r="S241" s="182"/>
      <c r="T241" s="183"/>
      <c r="AT241" s="177" t="s">
        <v>154</v>
      </c>
      <c r="AU241" s="177" t="s">
        <v>80</v>
      </c>
      <c r="AV241" s="13" t="s">
        <v>80</v>
      </c>
      <c r="AW241" s="13" t="s">
        <v>28</v>
      </c>
      <c r="AX241" s="13" t="s">
        <v>76</v>
      </c>
      <c r="AY241" s="177" t="s">
        <v>141</v>
      </c>
    </row>
    <row r="242" spans="1:65" s="2" customFormat="1" ht="24.2" customHeight="1">
      <c r="A242" s="32"/>
      <c r="B242" s="126"/>
      <c r="C242" s="161" t="s">
        <v>387</v>
      </c>
      <c r="D242" s="161" t="s">
        <v>144</v>
      </c>
      <c r="E242" s="162" t="s">
        <v>388</v>
      </c>
      <c r="F242" s="163" t="s">
        <v>389</v>
      </c>
      <c r="G242" s="164" t="s">
        <v>152</v>
      </c>
      <c r="H242" s="165">
        <v>214.32</v>
      </c>
      <c r="I242" s="166"/>
      <c r="J242" s="167">
        <f>ROUND(I242*H242,2)</f>
        <v>0</v>
      </c>
      <c r="K242" s="168"/>
      <c r="L242" s="33"/>
      <c r="M242" s="169" t="s">
        <v>1</v>
      </c>
      <c r="N242" s="170" t="s">
        <v>37</v>
      </c>
      <c r="O242" s="61"/>
      <c r="P242" s="171">
        <f>O242*H242</f>
        <v>0</v>
      </c>
      <c r="Q242" s="171">
        <v>0.0003</v>
      </c>
      <c r="R242" s="171">
        <f>Q242*H242</f>
        <v>0.06429599999999999</v>
      </c>
      <c r="S242" s="171">
        <v>0</v>
      </c>
      <c r="T242" s="17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3" t="s">
        <v>214</v>
      </c>
      <c r="AT242" s="173" t="s">
        <v>144</v>
      </c>
      <c r="AU242" s="173" t="s">
        <v>80</v>
      </c>
      <c r="AY242" s="17" t="s">
        <v>141</v>
      </c>
      <c r="BE242" s="174">
        <f>IF(N242="základná",J242,0)</f>
        <v>0</v>
      </c>
      <c r="BF242" s="174">
        <f>IF(N242="znížená",J242,0)</f>
        <v>0</v>
      </c>
      <c r="BG242" s="174">
        <f>IF(N242="zákl. prenesená",J242,0)</f>
        <v>0</v>
      </c>
      <c r="BH242" s="174">
        <f>IF(N242="zníž. prenesená",J242,0)</f>
        <v>0</v>
      </c>
      <c r="BI242" s="174">
        <f>IF(N242="nulová",J242,0)</f>
        <v>0</v>
      </c>
      <c r="BJ242" s="17" t="s">
        <v>80</v>
      </c>
      <c r="BK242" s="174">
        <f>ROUND(I242*H242,2)</f>
        <v>0</v>
      </c>
      <c r="BL242" s="17" t="s">
        <v>214</v>
      </c>
      <c r="BM242" s="173" t="s">
        <v>390</v>
      </c>
    </row>
    <row r="243" spans="2:51" s="13" customFormat="1" ht="10.35">
      <c r="B243" s="175"/>
      <c r="D243" s="176" t="s">
        <v>154</v>
      </c>
      <c r="E243" s="177" t="s">
        <v>1</v>
      </c>
      <c r="F243" s="178" t="s">
        <v>92</v>
      </c>
      <c r="H243" s="179">
        <v>214.32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77" t="s">
        <v>154</v>
      </c>
      <c r="AU243" s="177" t="s">
        <v>80</v>
      </c>
      <c r="AV243" s="13" t="s">
        <v>80</v>
      </c>
      <c r="AW243" s="13" t="s">
        <v>28</v>
      </c>
      <c r="AX243" s="13" t="s">
        <v>76</v>
      </c>
      <c r="AY243" s="177" t="s">
        <v>141</v>
      </c>
    </row>
    <row r="244" spans="1:65" s="2" customFormat="1" ht="24.2" customHeight="1">
      <c r="A244" s="32"/>
      <c r="B244" s="126"/>
      <c r="C244" s="184" t="s">
        <v>391</v>
      </c>
      <c r="D244" s="184" t="s">
        <v>163</v>
      </c>
      <c r="E244" s="185" t="s">
        <v>392</v>
      </c>
      <c r="F244" s="186" t="s">
        <v>393</v>
      </c>
      <c r="G244" s="187" t="s">
        <v>152</v>
      </c>
      <c r="H244" s="188">
        <v>220.75</v>
      </c>
      <c r="I244" s="189"/>
      <c r="J244" s="190">
        <f>ROUND(I244*H244,2)</f>
        <v>0</v>
      </c>
      <c r="K244" s="191"/>
      <c r="L244" s="192"/>
      <c r="M244" s="193" t="s">
        <v>1</v>
      </c>
      <c r="N244" s="194" t="s">
        <v>37</v>
      </c>
      <c r="O244" s="61"/>
      <c r="P244" s="171">
        <f>O244*H244</f>
        <v>0</v>
      </c>
      <c r="Q244" s="171">
        <v>0.0061</v>
      </c>
      <c r="R244" s="171">
        <f>Q244*H244</f>
        <v>1.346575</v>
      </c>
      <c r="S244" s="171">
        <v>0</v>
      </c>
      <c r="T244" s="17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3" t="s">
        <v>285</v>
      </c>
      <c r="AT244" s="173" t="s">
        <v>163</v>
      </c>
      <c r="AU244" s="173" t="s">
        <v>80</v>
      </c>
      <c r="AY244" s="17" t="s">
        <v>141</v>
      </c>
      <c r="BE244" s="174">
        <f>IF(N244="základná",J244,0)</f>
        <v>0</v>
      </c>
      <c r="BF244" s="174">
        <f>IF(N244="znížená",J244,0)</f>
        <v>0</v>
      </c>
      <c r="BG244" s="174">
        <f>IF(N244="zákl. prenesená",J244,0)</f>
        <v>0</v>
      </c>
      <c r="BH244" s="174">
        <f>IF(N244="zníž. prenesená",J244,0)</f>
        <v>0</v>
      </c>
      <c r="BI244" s="174">
        <f>IF(N244="nulová",J244,0)</f>
        <v>0</v>
      </c>
      <c r="BJ244" s="17" t="s">
        <v>80</v>
      </c>
      <c r="BK244" s="174">
        <f>ROUND(I244*H244,2)</f>
        <v>0</v>
      </c>
      <c r="BL244" s="17" t="s">
        <v>214</v>
      </c>
      <c r="BM244" s="173" t="s">
        <v>394</v>
      </c>
    </row>
    <row r="245" spans="2:51" s="13" customFormat="1" ht="10.35">
      <c r="B245" s="175"/>
      <c r="D245" s="176" t="s">
        <v>154</v>
      </c>
      <c r="E245" s="177" t="s">
        <v>1</v>
      </c>
      <c r="F245" s="178" t="s">
        <v>395</v>
      </c>
      <c r="H245" s="179">
        <v>220.75</v>
      </c>
      <c r="I245" s="180"/>
      <c r="L245" s="175"/>
      <c r="M245" s="181"/>
      <c r="N245" s="182"/>
      <c r="O245" s="182"/>
      <c r="P245" s="182"/>
      <c r="Q245" s="182"/>
      <c r="R245" s="182"/>
      <c r="S245" s="182"/>
      <c r="T245" s="183"/>
      <c r="AT245" s="177" t="s">
        <v>154</v>
      </c>
      <c r="AU245" s="177" t="s">
        <v>80</v>
      </c>
      <c r="AV245" s="13" t="s">
        <v>80</v>
      </c>
      <c r="AW245" s="13" t="s">
        <v>28</v>
      </c>
      <c r="AX245" s="13" t="s">
        <v>76</v>
      </c>
      <c r="AY245" s="177" t="s">
        <v>141</v>
      </c>
    </row>
    <row r="246" spans="1:65" s="2" customFormat="1" ht="21.75" customHeight="1">
      <c r="A246" s="32"/>
      <c r="B246" s="126"/>
      <c r="C246" s="161" t="s">
        <v>396</v>
      </c>
      <c r="D246" s="161" t="s">
        <v>144</v>
      </c>
      <c r="E246" s="162" t="s">
        <v>397</v>
      </c>
      <c r="F246" s="163" t="s">
        <v>398</v>
      </c>
      <c r="G246" s="164" t="s">
        <v>238</v>
      </c>
      <c r="H246" s="165">
        <v>135</v>
      </c>
      <c r="I246" s="166"/>
      <c r="J246" s="167">
        <f>ROUND(I246*H246,2)</f>
        <v>0</v>
      </c>
      <c r="K246" s="168"/>
      <c r="L246" s="33"/>
      <c r="M246" s="169" t="s">
        <v>1</v>
      </c>
      <c r="N246" s="170" t="s">
        <v>37</v>
      </c>
      <c r="O246" s="61"/>
      <c r="P246" s="171">
        <f>O246*H246</f>
        <v>0</v>
      </c>
      <c r="Q246" s="171">
        <v>0.00011</v>
      </c>
      <c r="R246" s="171">
        <f>Q246*H246</f>
        <v>0.01485</v>
      </c>
      <c r="S246" s="171">
        <v>0</v>
      </c>
      <c r="T246" s="17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3" t="s">
        <v>214</v>
      </c>
      <c r="AT246" s="173" t="s">
        <v>144</v>
      </c>
      <c r="AU246" s="173" t="s">
        <v>80</v>
      </c>
      <c r="AY246" s="17" t="s">
        <v>141</v>
      </c>
      <c r="BE246" s="174">
        <f>IF(N246="základná",J246,0)</f>
        <v>0</v>
      </c>
      <c r="BF246" s="174">
        <f>IF(N246="znížená",J246,0)</f>
        <v>0</v>
      </c>
      <c r="BG246" s="174">
        <f>IF(N246="zákl. prenesená",J246,0)</f>
        <v>0</v>
      </c>
      <c r="BH246" s="174">
        <f>IF(N246="zníž. prenesená",J246,0)</f>
        <v>0</v>
      </c>
      <c r="BI246" s="174">
        <f>IF(N246="nulová",J246,0)</f>
        <v>0</v>
      </c>
      <c r="BJ246" s="17" t="s">
        <v>80</v>
      </c>
      <c r="BK246" s="174">
        <f>ROUND(I246*H246,2)</f>
        <v>0</v>
      </c>
      <c r="BL246" s="17" t="s">
        <v>214</v>
      </c>
      <c r="BM246" s="173" t="s">
        <v>399</v>
      </c>
    </row>
    <row r="247" spans="1:65" s="2" customFormat="1" ht="21.75" customHeight="1">
      <c r="A247" s="32"/>
      <c r="B247" s="126"/>
      <c r="C247" s="161" t="s">
        <v>400</v>
      </c>
      <c r="D247" s="161" t="s">
        <v>144</v>
      </c>
      <c r="E247" s="162" t="s">
        <v>401</v>
      </c>
      <c r="F247" s="163" t="s">
        <v>402</v>
      </c>
      <c r="G247" s="164" t="s">
        <v>152</v>
      </c>
      <c r="H247" s="165">
        <v>214.32</v>
      </c>
      <c r="I247" s="166"/>
      <c r="J247" s="167">
        <f>ROUND(I247*H247,2)</f>
        <v>0</v>
      </c>
      <c r="K247" s="168"/>
      <c r="L247" s="33"/>
      <c r="M247" s="169" t="s">
        <v>1</v>
      </c>
      <c r="N247" s="170" t="s">
        <v>37</v>
      </c>
      <c r="O247" s="61"/>
      <c r="P247" s="171">
        <f>O247*H247</f>
        <v>0</v>
      </c>
      <c r="Q247" s="171">
        <v>0</v>
      </c>
      <c r="R247" s="171">
        <f>Q247*H247</f>
        <v>0</v>
      </c>
      <c r="S247" s="171">
        <v>0</v>
      </c>
      <c r="T247" s="172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3" t="s">
        <v>214</v>
      </c>
      <c r="AT247" s="173" t="s">
        <v>144</v>
      </c>
      <c r="AU247" s="173" t="s">
        <v>80</v>
      </c>
      <c r="AY247" s="17" t="s">
        <v>141</v>
      </c>
      <c r="BE247" s="174">
        <f>IF(N247="základná",J247,0)</f>
        <v>0</v>
      </c>
      <c r="BF247" s="174">
        <f>IF(N247="znížená",J247,0)</f>
        <v>0</v>
      </c>
      <c r="BG247" s="174">
        <f>IF(N247="zákl. prenesená",J247,0)</f>
        <v>0</v>
      </c>
      <c r="BH247" s="174">
        <f>IF(N247="zníž. prenesená",J247,0)</f>
        <v>0</v>
      </c>
      <c r="BI247" s="174">
        <f>IF(N247="nulová",J247,0)</f>
        <v>0</v>
      </c>
      <c r="BJ247" s="17" t="s">
        <v>80</v>
      </c>
      <c r="BK247" s="174">
        <f>ROUND(I247*H247,2)</f>
        <v>0</v>
      </c>
      <c r="BL247" s="17" t="s">
        <v>214</v>
      </c>
      <c r="BM247" s="173" t="s">
        <v>403</v>
      </c>
    </row>
    <row r="248" spans="2:51" s="13" customFormat="1" ht="10.35">
      <c r="B248" s="175"/>
      <c r="D248" s="176" t="s">
        <v>154</v>
      </c>
      <c r="E248" s="177" t="s">
        <v>1</v>
      </c>
      <c r="F248" s="178" t="s">
        <v>92</v>
      </c>
      <c r="H248" s="179">
        <v>214.32</v>
      </c>
      <c r="I248" s="180"/>
      <c r="L248" s="175"/>
      <c r="M248" s="181"/>
      <c r="N248" s="182"/>
      <c r="O248" s="182"/>
      <c r="P248" s="182"/>
      <c r="Q248" s="182"/>
      <c r="R248" s="182"/>
      <c r="S248" s="182"/>
      <c r="T248" s="183"/>
      <c r="AT248" s="177" t="s">
        <v>154</v>
      </c>
      <c r="AU248" s="177" t="s">
        <v>80</v>
      </c>
      <c r="AV248" s="13" t="s">
        <v>80</v>
      </c>
      <c r="AW248" s="13" t="s">
        <v>28</v>
      </c>
      <c r="AX248" s="13" t="s">
        <v>76</v>
      </c>
      <c r="AY248" s="177" t="s">
        <v>141</v>
      </c>
    </row>
    <row r="249" spans="1:65" s="2" customFormat="1" ht="24.2" customHeight="1">
      <c r="A249" s="32"/>
      <c r="B249" s="126"/>
      <c r="C249" s="161" t="s">
        <v>404</v>
      </c>
      <c r="D249" s="161" t="s">
        <v>144</v>
      </c>
      <c r="E249" s="162" t="s">
        <v>405</v>
      </c>
      <c r="F249" s="163" t="s">
        <v>406</v>
      </c>
      <c r="G249" s="164" t="s">
        <v>152</v>
      </c>
      <c r="H249" s="165">
        <v>214.32</v>
      </c>
      <c r="I249" s="166"/>
      <c r="J249" s="167">
        <f>ROUND(I249*H249,2)</f>
        <v>0</v>
      </c>
      <c r="K249" s="168"/>
      <c r="L249" s="33"/>
      <c r="M249" s="169" t="s">
        <v>1</v>
      </c>
      <c r="N249" s="170" t="s">
        <v>37</v>
      </c>
      <c r="O249" s="61"/>
      <c r="P249" s="171">
        <f>O249*H249</f>
        <v>0</v>
      </c>
      <c r="Q249" s="171">
        <v>8E-05</v>
      </c>
      <c r="R249" s="171">
        <f>Q249*H249</f>
        <v>0.0171456</v>
      </c>
      <c r="S249" s="171">
        <v>0</v>
      </c>
      <c r="T249" s="172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3" t="s">
        <v>214</v>
      </c>
      <c r="AT249" s="173" t="s">
        <v>144</v>
      </c>
      <c r="AU249" s="173" t="s">
        <v>80</v>
      </c>
      <c r="AY249" s="17" t="s">
        <v>141</v>
      </c>
      <c r="BE249" s="174">
        <f>IF(N249="základná",J249,0)</f>
        <v>0</v>
      </c>
      <c r="BF249" s="174">
        <f>IF(N249="znížená",J249,0)</f>
        <v>0</v>
      </c>
      <c r="BG249" s="174">
        <f>IF(N249="zákl. prenesená",J249,0)</f>
        <v>0</v>
      </c>
      <c r="BH249" s="174">
        <f>IF(N249="zníž. prenesená",J249,0)</f>
        <v>0</v>
      </c>
      <c r="BI249" s="174">
        <f>IF(N249="nulová",J249,0)</f>
        <v>0</v>
      </c>
      <c r="BJ249" s="17" t="s">
        <v>80</v>
      </c>
      <c r="BK249" s="174">
        <f>ROUND(I249*H249,2)</f>
        <v>0</v>
      </c>
      <c r="BL249" s="17" t="s">
        <v>214</v>
      </c>
      <c r="BM249" s="173" t="s">
        <v>407</v>
      </c>
    </row>
    <row r="250" spans="2:51" s="13" customFormat="1" ht="10.35">
      <c r="B250" s="175"/>
      <c r="D250" s="176" t="s">
        <v>154</v>
      </c>
      <c r="E250" s="177" t="s">
        <v>1</v>
      </c>
      <c r="F250" s="178" t="s">
        <v>92</v>
      </c>
      <c r="H250" s="179">
        <v>214.32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77" t="s">
        <v>154</v>
      </c>
      <c r="AU250" s="177" t="s">
        <v>80</v>
      </c>
      <c r="AV250" s="13" t="s">
        <v>80</v>
      </c>
      <c r="AW250" s="13" t="s">
        <v>28</v>
      </c>
      <c r="AX250" s="13" t="s">
        <v>76</v>
      </c>
      <c r="AY250" s="177" t="s">
        <v>141</v>
      </c>
    </row>
    <row r="251" spans="1:65" s="2" customFormat="1" ht="24.2" customHeight="1">
      <c r="A251" s="32"/>
      <c r="B251" s="126"/>
      <c r="C251" s="161" t="s">
        <v>408</v>
      </c>
      <c r="D251" s="161" t="s">
        <v>144</v>
      </c>
      <c r="E251" s="162" t="s">
        <v>409</v>
      </c>
      <c r="F251" s="163" t="s">
        <v>410</v>
      </c>
      <c r="G251" s="164" t="s">
        <v>152</v>
      </c>
      <c r="H251" s="165">
        <v>32.148</v>
      </c>
      <c r="I251" s="166"/>
      <c r="J251" s="167">
        <f>ROUND(I251*H251,2)</f>
        <v>0</v>
      </c>
      <c r="K251" s="168"/>
      <c r="L251" s="33"/>
      <c r="M251" s="169" t="s">
        <v>1</v>
      </c>
      <c r="N251" s="170" t="s">
        <v>37</v>
      </c>
      <c r="O251" s="61"/>
      <c r="P251" s="171">
        <f>O251*H251</f>
        <v>0</v>
      </c>
      <c r="Q251" s="171">
        <v>0.0045</v>
      </c>
      <c r="R251" s="171">
        <f>Q251*H251</f>
        <v>0.14466600000000002</v>
      </c>
      <c r="S251" s="171">
        <v>0</v>
      </c>
      <c r="T251" s="172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3" t="s">
        <v>214</v>
      </c>
      <c r="AT251" s="173" t="s">
        <v>144</v>
      </c>
      <c r="AU251" s="173" t="s">
        <v>80</v>
      </c>
      <c r="AY251" s="17" t="s">
        <v>141</v>
      </c>
      <c r="BE251" s="174">
        <f>IF(N251="základná",J251,0)</f>
        <v>0</v>
      </c>
      <c r="BF251" s="174">
        <f>IF(N251="znížená",J251,0)</f>
        <v>0</v>
      </c>
      <c r="BG251" s="174">
        <f>IF(N251="zákl. prenesená",J251,0)</f>
        <v>0</v>
      </c>
      <c r="BH251" s="174">
        <f>IF(N251="zníž. prenesená",J251,0)</f>
        <v>0</v>
      </c>
      <c r="BI251" s="174">
        <f>IF(N251="nulová",J251,0)</f>
        <v>0</v>
      </c>
      <c r="BJ251" s="17" t="s">
        <v>80</v>
      </c>
      <c r="BK251" s="174">
        <f>ROUND(I251*H251,2)</f>
        <v>0</v>
      </c>
      <c r="BL251" s="17" t="s">
        <v>214</v>
      </c>
      <c r="BM251" s="173" t="s">
        <v>411</v>
      </c>
    </row>
    <row r="252" spans="2:51" s="13" customFormat="1" ht="10.35">
      <c r="B252" s="175"/>
      <c r="D252" s="176" t="s">
        <v>154</v>
      </c>
      <c r="E252" s="177" t="s">
        <v>1</v>
      </c>
      <c r="F252" s="178" t="s">
        <v>412</v>
      </c>
      <c r="H252" s="179">
        <v>32.148</v>
      </c>
      <c r="I252" s="180"/>
      <c r="L252" s="175"/>
      <c r="M252" s="181"/>
      <c r="N252" s="182"/>
      <c r="O252" s="182"/>
      <c r="P252" s="182"/>
      <c r="Q252" s="182"/>
      <c r="R252" s="182"/>
      <c r="S252" s="182"/>
      <c r="T252" s="183"/>
      <c r="AT252" s="177" t="s">
        <v>154</v>
      </c>
      <c r="AU252" s="177" t="s">
        <v>80</v>
      </c>
      <c r="AV252" s="13" t="s">
        <v>80</v>
      </c>
      <c r="AW252" s="13" t="s">
        <v>28</v>
      </c>
      <c r="AX252" s="13" t="s">
        <v>76</v>
      </c>
      <c r="AY252" s="177" t="s">
        <v>141</v>
      </c>
    </row>
    <row r="253" spans="1:65" s="2" customFormat="1" ht="21.75" customHeight="1">
      <c r="A253" s="32"/>
      <c r="B253" s="126"/>
      <c r="C253" s="161" t="s">
        <v>413</v>
      </c>
      <c r="D253" s="161" t="s">
        <v>144</v>
      </c>
      <c r="E253" s="162" t="s">
        <v>414</v>
      </c>
      <c r="F253" s="163" t="s">
        <v>415</v>
      </c>
      <c r="G253" s="164" t="s">
        <v>152</v>
      </c>
      <c r="H253" s="165">
        <v>214.32</v>
      </c>
      <c r="I253" s="166"/>
      <c r="J253" s="167">
        <f>ROUND(I253*H253,2)</f>
        <v>0</v>
      </c>
      <c r="K253" s="168"/>
      <c r="L253" s="33"/>
      <c r="M253" s="169" t="s">
        <v>1</v>
      </c>
      <c r="N253" s="170" t="s">
        <v>37</v>
      </c>
      <c r="O253" s="61"/>
      <c r="P253" s="171">
        <f>O253*H253</f>
        <v>0</v>
      </c>
      <c r="Q253" s="171">
        <v>0.0075</v>
      </c>
      <c r="R253" s="171">
        <f>Q253*H253</f>
        <v>1.6074</v>
      </c>
      <c r="S253" s="171">
        <v>0</v>
      </c>
      <c r="T253" s="172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3" t="s">
        <v>214</v>
      </c>
      <c r="AT253" s="173" t="s">
        <v>144</v>
      </c>
      <c r="AU253" s="173" t="s">
        <v>80</v>
      </c>
      <c r="AY253" s="17" t="s">
        <v>141</v>
      </c>
      <c r="BE253" s="174">
        <f>IF(N253="základná",J253,0)</f>
        <v>0</v>
      </c>
      <c r="BF253" s="174">
        <f>IF(N253="znížená",J253,0)</f>
        <v>0</v>
      </c>
      <c r="BG253" s="174">
        <f>IF(N253="zákl. prenesená",J253,0)</f>
        <v>0</v>
      </c>
      <c r="BH253" s="174">
        <f>IF(N253="zníž. prenesená",J253,0)</f>
        <v>0</v>
      </c>
      <c r="BI253" s="174">
        <f>IF(N253="nulová",J253,0)</f>
        <v>0</v>
      </c>
      <c r="BJ253" s="17" t="s">
        <v>80</v>
      </c>
      <c r="BK253" s="174">
        <f>ROUND(I253*H253,2)</f>
        <v>0</v>
      </c>
      <c r="BL253" s="17" t="s">
        <v>214</v>
      </c>
      <c r="BM253" s="173" t="s">
        <v>416</v>
      </c>
    </row>
    <row r="254" spans="2:51" s="13" customFormat="1" ht="10.35">
      <c r="B254" s="175"/>
      <c r="D254" s="176" t="s">
        <v>154</v>
      </c>
      <c r="E254" s="177" t="s">
        <v>1</v>
      </c>
      <c r="F254" s="178" t="s">
        <v>92</v>
      </c>
      <c r="H254" s="179">
        <v>214.32</v>
      </c>
      <c r="I254" s="180"/>
      <c r="L254" s="175"/>
      <c r="M254" s="181"/>
      <c r="N254" s="182"/>
      <c r="O254" s="182"/>
      <c r="P254" s="182"/>
      <c r="Q254" s="182"/>
      <c r="R254" s="182"/>
      <c r="S254" s="182"/>
      <c r="T254" s="183"/>
      <c r="AT254" s="177" t="s">
        <v>154</v>
      </c>
      <c r="AU254" s="177" t="s">
        <v>80</v>
      </c>
      <c r="AV254" s="13" t="s">
        <v>80</v>
      </c>
      <c r="AW254" s="13" t="s">
        <v>28</v>
      </c>
      <c r="AX254" s="13" t="s">
        <v>76</v>
      </c>
      <c r="AY254" s="177" t="s">
        <v>141</v>
      </c>
    </row>
    <row r="255" spans="1:65" s="2" customFormat="1" ht="24.2" customHeight="1">
      <c r="A255" s="32"/>
      <c r="B255" s="126"/>
      <c r="C255" s="161" t="s">
        <v>417</v>
      </c>
      <c r="D255" s="161" t="s">
        <v>144</v>
      </c>
      <c r="E255" s="162" t="s">
        <v>418</v>
      </c>
      <c r="F255" s="163" t="s">
        <v>419</v>
      </c>
      <c r="G255" s="164" t="s">
        <v>152</v>
      </c>
      <c r="H255" s="165">
        <v>214.32</v>
      </c>
      <c r="I255" s="166"/>
      <c r="J255" s="167">
        <f>ROUND(I255*H255,2)</f>
        <v>0</v>
      </c>
      <c r="K255" s="168"/>
      <c r="L255" s="33"/>
      <c r="M255" s="169" t="s">
        <v>1</v>
      </c>
      <c r="N255" s="170" t="s">
        <v>37</v>
      </c>
      <c r="O255" s="61"/>
      <c r="P255" s="171">
        <f>O255*H255</f>
        <v>0</v>
      </c>
      <c r="Q255" s="171">
        <v>0</v>
      </c>
      <c r="R255" s="171">
        <f>Q255*H255</f>
        <v>0</v>
      </c>
      <c r="S255" s="171">
        <v>0</v>
      </c>
      <c r="T255" s="172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3" t="s">
        <v>214</v>
      </c>
      <c r="AT255" s="173" t="s">
        <v>144</v>
      </c>
      <c r="AU255" s="173" t="s">
        <v>80</v>
      </c>
      <c r="AY255" s="17" t="s">
        <v>141</v>
      </c>
      <c r="BE255" s="174">
        <f>IF(N255="základná",J255,0)</f>
        <v>0</v>
      </c>
      <c r="BF255" s="174">
        <f>IF(N255="znížená",J255,0)</f>
        <v>0</v>
      </c>
      <c r="BG255" s="174">
        <f>IF(N255="zákl. prenesená",J255,0)</f>
        <v>0</v>
      </c>
      <c r="BH255" s="174">
        <f>IF(N255="zníž. prenesená",J255,0)</f>
        <v>0</v>
      </c>
      <c r="BI255" s="174">
        <f>IF(N255="nulová",J255,0)</f>
        <v>0</v>
      </c>
      <c r="BJ255" s="17" t="s">
        <v>80</v>
      </c>
      <c r="BK255" s="174">
        <f>ROUND(I255*H255,2)</f>
        <v>0</v>
      </c>
      <c r="BL255" s="17" t="s">
        <v>214</v>
      </c>
      <c r="BM255" s="173" t="s">
        <v>420</v>
      </c>
    </row>
    <row r="256" spans="2:51" s="13" customFormat="1" ht="10.35">
      <c r="B256" s="175"/>
      <c r="D256" s="176" t="s">
        <v>154</v>
      </c>
      <c r="E256" s="177" t="s">
        <v>1</v>
      </c>
      <c r="F256" s="178" t="s">
        <v>92</v>
      </c>
      <c r="H256" s="179">
        <v>214.32</v>
      </c>
      <c r="I256" s="180"/>
      <c r="L256" s="175"/>
      <c r="M256" s="181"/>
      <c r="N256" s="182"/>
      <c r="O256" s="182"/>
      <c r="P256" s="182"/>
      <c r="Q256" s="182"/>
      <c r="R256" s="182"/>
      <c r="S256" s="182"/>
      <c r="T256" s="183"/>
      <c r="AT256" s="177" t="s">
        <v>154</v>
      </c>
      <c r="AU256" s="177" t="s">
        <v>80</v>
      </c>
      <c r="AV256" s="13" t="s">
        <v>80</v>
      </c>
      <c r="AW256" s="13" t="s">
        <v>28</v>
      </c>
      <c r="AX256" s="13" t="s">
        <v>76</v>
      </c>
      <c r="AY256" s="177" t="s">
        <v>141</v>
      </c>
    </row>
    <row r="257" spans="1:65" s="2" customFormat="1" ht="24.2" customHeight="1">
      <c r="A257" s="32"/>
      <c r="B257" s="126"/>
      <c r="C257" s="161" t="s">
        <v>421</v>
      </c>
      <c r="D257" s="161" t="s">
        <v>144</v>
      </c>
      <c r="E257" s="162" t="s">
        <v>422</v>
      </c>
      <c r="F257" s="163" t="s">
        <v>423</v>
      </c>
      <c r="G257" s="164" t="s">
        <v>306</v>
      </c>
      <c r="H257" s="211"/>
      <c r="I257" s="166"/>
      <c r="J257" s="167">
        <f>ROUND(I257*H257,2)</f>
        <v>0</v>
      </c>
      <c r="K257" s="168"/>
      <c r="L257" s="33"/>
      <c r="M257" s="169" t="s">
        <v>1</v>
      </c>
      <c r="N257" s="170" t="s">
        <v>37</v>
      </c>
      <c r="O257" s="61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3" t="s">
        <v>214</v>
      </c>
      <c r="AT257" s="173" t="s">
        <v>144</v>
      </c>
      <c r="AU257" s="173" t="s">
        <v>80</v>
      </c>
      <c r="AY257" s="17" t="s">
        <v>141</v>
      </c>
      <c r="BE257" s="174">
        <f>IF(N257="základná",J257,0)</f>
        <v>0</v>
      </c>
      <c r="BF257" s="174">
        <f>IF(N257="znížená",J257,0)</f>
        <v>0</v>
      </c>
      <c r="BG257" s="174">
        <f>IF(N257="zákl. prenesená",J257,0)</f>
        <v>0</v>
      </c>
      <c r="BH257" s="174">
        <f>IF(N257="zníž. prenesená",J257,0)</f>
        <v>0</v>
      </c>
      <c r="BI257" s="174">
        <f>IF(N257="nulová",J257,0)</f>
        <v>0</v>
      </c>
      <c r="BJ257" s="17" t="s">
        <v>80</v>
      </c>
      <c r="BK257" s="174">
        <f>ROUND(I257*H257,2)</f>
        <v>0</v>
      </c>
      <c r="BL257" s="17" t="s">
        <v>214</v>
      </c>
      <c r="BM257" s="173" t="s">
        <v>424</v>
      </c>
    </row>
    <row r="258" spans="2:63" s="12" customFormat="1" ht="22.85" customHeight="1">
      <c r="B258" s="148"/>
      <c r="D258" s="149" t="s">
        <v>70</v>
      </c>
      <c r="E258" s="159" t="s">
        <v>425</v>
      </c>
      <c r="F258" s="159" t="s">
        <v>426</v>
      </c>
      <c r="I258" s="151"/>
      <c r="J258" s="160">
        <f>BK258</f>
        <v>0</v>
      </c>
      <c r="L258" s="148"/>
      <c r="M258" s="153"/>
      <c r="N258" s="154"/>
      <c r="O258" s="154"/>
      <c r="P258" s="155">
        <f>SUM(P259:P268)</f>
        <v>0</v>
      </c>
      <c r="Q258" s="154"/>
      <c r="R258" s="155">
        <f>SUM(R259:R268)</f>
        <v>0.038823449999999995</v>
      </c>
      <c r="S258" s="154"/>
      <c r="T258" s="156">
        <f>SUM(T259:T268)</f>
        <v>0</v>
      </c>
      <c r="AR258" s="149" t="s">
        <v>80</v>
      </c>
      <c r="AT258" s="157" t="s">
        <v>70</v>
      </c>
      <c r="AU258" s="157" t="s">
        <v>76</v>
      </c>
      <c r="AY258" s="149" t="s">
        <v>141</v>
      </c>
      <c r="BK258" s="158">
        <f>SUM(BK259:BK268)</f>
        <v>0</v>
      </c>
    </row>
    <row r="259" spans="1:65" s="2" customFormat="1" ht="24.2" customHeight="1">
      <c r="A259" s="32"/>
      <c r="B259" s="126"/>
      <c r="C259" s="161" t="s">
        <v>427</v>
      </c>
      <c r="D259" s="161" t="s">
        <v>144</v>
      </c>
      <c r="E259" s="162" t="s">
        <v>428</v>
      </c>
      <c r="F259" s="163" t="s">
        <v>429</v>
      </c>
      <c r="G259" s="164" t="s">
        <v>152</v>
      </c>
      <c r="H259" s="165">
        <v>62.08</v>
      </c>
      <c r="I259" s="166"/>
      <c r="J259" s="167">
        <f>ROUND(I259*H259,2)</f>
        <v>0</v>
      </c>
      <c r="K259" s="168"/>
      <c r="L259" s="33"/>
      <c r="M259" s="169" t="s">
        <v>1</v>
      </c>
      <c r="N259" s="170" t="s">
        <v>37</v>
      </c>
      <c r="O259" s="61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3" t="s">
        <v>214</v>
      </c>
      <c r="AT259" s="173" t="s">
        <v>144</v>
      </c>
      <c r="AU259" s="173" t="s">
        <v>80</v>
      </c>
      <c r="AY259" s="17" t="s">
        <v>141</v>
      </c>
      <c r="BE259" s="174">
        <f>IF(N259="základná",J259,0)</f>
        <v>0</v>
      </c>
      <c r="BF259" s="174">
        <f>IF(N259="znížená",J259,0)</f>
        <v>0</v>
      </c>
      <c r="BG259" s="174">
        <f>IF(N259="zákl. prenesená",J259,0)</f>
        <v>0</v>
      </c>
      <c r="BH259" s="174">
        <f>IF(N259="zníž. prenesená",J259,0)</f>
        <v>0</v>
      </c>
      <c r="BI259" s="174">
        <f>IF(N259="nulová",J259,0)</f>
        <v>0</v>
      </c>
      <c r="BJ259" s="17" t="s">
        <v>80</v>
      </c>
      <c r="BK259" s="174">
        <f>ROUND(I259*H259,2)</f>
        <v>0</v>
      </c>
      <c r="BL259" s="17" t="s">
        <v>214</v>
      </c>
      <c r="BM259" s="173" t="s">
        <v>430</v>
      </c>
    </row>
    <row r="260" spans="2:51" s="13" customFormat="1" ht="10.35">
      <c r="B260" s="175"/>
      <c r="D260" s="176" t="s">
        <v>154</v>
      </c>
      <c r="E260" s="177" t="s">
        <v>1</v>
      </c>
      <c r="F260" s="178" t="s">
        <v>90</v>
      </c>
      <c r="H260" s="179">
        <v>62.08</v>
      </c>
      <c r="I260" s="180"/>
      <c r="L260" s="175"/>
      <c r="M260" s="181"/>
      <c r="N260" s="182"/>
      <c r="O260" s="182"/>
      <c r="P260" s="182"/>
      <c r="Q260" s="182"/>
      <c r="R260" s="182"/>
      <c r="S260" s="182"/>
      <c r="T260" s="183"/>
      <c r="AT260" s="177" t="s">
        <v>154</v>
      </c>
      <c r="AU260" s="177" t="s">
        <v>80</v>
      </c>
      <c r="AV260" s="13" t="s">
        <v>80</v>
      </c>
      <c r="AW260" s="13" t="s">
        <v>28</v>
      </c>
      <c r="AX260" s="13" t="s">
        <v>76</v>
      </c>
      <c r="AY260" s="177" t="s">
        <v>141</v>
      </c>
    </row>
    <row r="261" spans="1:65" s="2" customFormat="1" ht="33" customHeight="1">
      <c r="A261" s="32"/>
      <c r="B261" s="126"/>
      <c r="C261" s="161" t="s">
        <v>431</v>
      </c>
      <c r="D261" s="161" t="s">
        <v>144</v>
      </c>
      <c r="E261" s="162" t="s">
        <v>432</v>
      </c>
      <c r="F261" s="163" t="s">
        <v>433</v>
      </c>
      <c r="G261" s="164" t="s">
        <v>152</v>
      </c>
      <c r="H261" s="165">
        <v>62.08</v>
      </c>
      <c r="I261" s="166"/>
      <c r="J261" s="167">
        <f>ROUND(I261*H261,2)</f>
        <v>0</v>
      </c>
      <c r="K261" s="168"/>
      <c r="L261" s="33"/>
      <c r="M261" s="169" t="s">
        <v>1</v>
      </c>
      <c r="N261" s="170" t="s">
        <v>37</v>
      </c>
      <c r="O261" s="61"/>
      <c r="P261" s="171">
        <f>O261*H261</f>
        <v>0</v>
      </c>
      <c r="Q261" s="171">
        <v>0.00024</v>
      </c>
      <c r="R261" s="171">
        <f>Q261*H261</f>
        <v>0.0148992</v>
      </c>
      <c r="S261" s="171">
        <v>0</v>
      </c>
      <c r="T261" s="172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3" t="s">
        <v>214</v>
      </c>
      <c r="AT261" s="173" t="s">
        <v>144</v>
      </c>
      <c r="AU261" s="173" t="s">
        <v>80</v>
      </c>
      <c r="AY261" s="17" t="s">
        <v>141</v>
      </c>
      <c r="BE261" s="174">
        <f>IF(N261="základná",J261,0)</f>
        <v>0</v>
      </c>
      <c r="BF261" s="174">
        <f>IF(N261="znížená",J261,0)</f>
        <v>0</v>
      </c>
      <c r="BG261" s="174">
        <f>IF(N261="zákl. prenesená",J261,0)</f>
        <v>0</v>
      </c>
      <c r="BH261" s="174">
        <f>IF(N261="zníž. prenesená",J261,0)</f>
        <v>0</v>
      </c>
      <c r="BI261" s="174">
        <f>IF(N261="nulová",J261,0)</f>
        <v>0</v>
      </c>
      <c r="BJ261" s="17" t="s">
        <v>80</v>
      </c>
      <c r="BK261" s="174">
        <f>ROUND(I261*H261,2)</f>
        <v>0</v>
      </c>
      <c r="BL261" s="17" t="s">
        <v>214</v>
      </c>
      <c r="BM261" s="173" t="s">
        <v>434</v>
      </c>
    </row>
    <row r="262" spans="2:51" s="13" customFormat="1" ht="10.35">
      <c r="B262" s="175"/>
      <c r="D262" s="176" t="s">
        <v>154</v>
      </c>
      <c r="E262" s="177" t="s">
        <v>1</v>
      </c>
      <c r="F262" s="178" t="s">
        <v>435</v>
      </c>
      <c r="H262" s="179">
        <v>46.08</v>
      </c>
      <c r="I262" s="180"/>
      <c r="L262" s="175"/>
      <c r="M262" s="181"/>
      <c r="N262" s="182"/>
      <c r="O262" s="182"/>
      <c r="P262" s="182"/>
      <c r="Q262" s="182"/>
      <c r="R262" s="182"/>
      <c r="S262" s="182"/>
      <c r="T262" s="183"/>
      <c r="AT262" s="177" t="s">
        <v>154</v>
      </c>
      <c r="AU262" s="177" t="s">
        <v>80</v>
      </c>
      <c r="AV262" s="13" t="s">
        <v>80</v>
      </c>
      <c r="AW262" s="13" t="s">
        <v>28</v>
      </c>
      <c r="AX262" s="13" t="s">
        <v>71</v>
      </c>
      <c r="AY262" s="177" t="s">
        <v>141</v>
      </c>
    </row>
    <row r="263" spans="2:51" s="13" customFormat="1" ht="10.35">
      <c r="B263" s="175"/>
      <c r="D263" s="176" t="s">
        <v>154</v>
      </c>
      <c r="E263" s="177" t="s">
        <v>1</v>
      </c>
      <c r="F263" s="178" t="s">
        <v>436</v>
      </c>
      <c r="H263" s="179">
        <v>12.5</v>
      </c>
      <c r="I263" s="180"/>
      <c r="L263" s="175"/>
      <c r="M263" s="181"/>
      <c r="N263" s="182"/>
      <c r="O263" s="182"/>
      <c r="P263" s="182"/>
      <c r="Q263" s="182"/>
      <c r="R263" s="182"/>
      <c r="S263" s="182"/>
      <c r="T263" s="183"/>
      <c r="AT263" s="177" t="s">
        <v>154</v>
      </c>
      <c r="AU263" s="177" t="s">
        <v>80</v>
      </c>
      <c r="AV263" s="13" t="s">
        <v>80</v>
      </c>
      <c r="AW263" s="13" t="s">
        <v>28</v>
      </c>
      <c r="AX263" s="13" t="s">
        <v>71</v>
      </c>
      <c r="AY263" s="177" t="s">
        <v>141</v>
      </c>
    </row>
    <row r="264" spans="2:51" s="13" customFormat="1" ht="10.35">
      <c r="B264" s="175"/>
      <c r="D264" s="176" t="s">
        <v>154</v>
      </c>
      <c r="E264" s="177" t="s">
        <v>1</v>
      </c>
      <c r="F264" s="178" t="s">
        <v>437</v>
      </c>
      <c r="H264" s="179">
        <v>1.5</v>
      </c>
      <c r="I264" s="180"/>
      <c r="L264" s="175"/>
      <c r="M264" s="181"/>
      <c r="N264" s="182"/>
      <c r="O264" s="182"/>
      <c r="P264" s="182"/>
      <c r="Q264" s="182"/>
      <c r="R264" s="182"/>
      <c r="S264" s="182"/>
      <c r="T264" s="183"/>
      <c r="AT264" s="177" t="s">
        <v>154</v>
      </c>
      <c r="AU264" s="177" t="s">
        <v>80</v>
      </c>
      <c r="AV264" s="13" t="s">
        <v>80</v>
      </c>
      <c r="AW264" s="13" t="s">
        <v>28</v>
      </c>
      <c r="AX264" s="13" t="s">
        <v>71</v>
      </c>
      <c r="AY264" s="177" t="s">
        <v>141</v>
      </c>
    </row>
    <row r="265" spans="2:51" s="13" customFormat="1" ht="10.35">
      <c r="B265" s="175"/>
      <c r="D265" s="176" t="s">
        <v>154</v>
      </c>
      <c r="E265" s="177" t="s">
        <v>1</v>
      </c>
      <c r="F265" s="178" t="s">
        <v>438</v>
      </c>
      <c r="H265" s="179">
        <v>2</v>
      </c>
      <c r="I265" s="180"/>
      <c r="L265" s="175"/>
      <c r="M265" s="181"/>
      <c r="N265" s="182"/>
      <c r="O265" s="182"/>
      <c r="P265" s="182"/>
      <c r="Q265" s="182"/>
      <c r="R265" s="182"/>
      <c r="S265" s="182"/>
      <c r="T265" s="183"/>
      <c r="AT265" s="177" t="s">
        <v>154</v>
      </c>
      <c r="AU265" s="177" t="s">
        <v>80</v>
      </c>
      <c r="AV265" s="13" t="s">
        <v>80</v>
      </c>
      <c r="AW265" s="13" t="s">
        <v>28</v>
      </c>
      <c r="AX265" s="13" t="s">
        <v>71</v>
      </c>
      <c r="AY265" s="177" t="s">
        <v>141</v>
      </c>
    </row>
    <row r="266" spans="2:51" s="15" customFormat="1" ht="10.35">
      <c r="B266" s="203"/>
      <c r="D266" s="176" t="s">
        <v>154</v>
      </c>
      <c r="E266" s="204" t="s">
        <v>90</v>
      </c>
      <c r="F266" s="205" t="s">
        <v>268</v>
      </c>
      <c r="H266" s="206">
        <v>62.08</v>
      </c>
      <c r="I266" s="207"/>
      <c r="L266" s="203"/>
      <c r="M266" s="208"/>
      <c r="N266" s="209"/>
      <c r="O266" s="209"/>
      <c r="P266" s="209"/>
      <c r="Q266" s="209"/>
      <c r="R266" s="209"/>
      <c r="S266" s="209"/>
      <c r="T266" s="210"/>
      <c r="AT266" s="204" t="s">
        <v>154</v>
      </c>
      <c r="AU266" s="204" t="s">
        <v>80</v>
      </c>
      <c r="AV266" s="15" t="s">
        <v>148</v>
      </c>
      <c r="AW266" s="15" t="s">
        <v>28</v>
      </c>
      <c r="AX266" s="15" t="s">
        <v>76</v>
      </c>
      <c r="AY266" s="204" t="s">
        <v>141</v>
      </c>
    </row>
    <row r="267" spans="1:65" s="2" customFormat="1" ht="24.2" customHeight="1">
      <c r="A267" s="32"/>
      <c r="B267" s="126"/>
      <c r="C267" s="161" t="s">
        <v>439</v>
      </c>
      <c r="D267" s="161" t="s">
        <v>144</v>
      </c>
      <c r="E267" s="162" t="s">
        <v>440</v>
      </c>
      <c r="F267" s="163" t="s">
        <v>441</v>
      </c>
      <c r="G267" s="164" t="s">
        <v>152</v>
      </c>
      <c r="H267" s="165">
        <v>77.175</v>
      </c>
      <c r="I267" s="166"/>
      <c r="J267" s="167">
        <f>ROUND(I267*H267,2)</f>
        <v>0</v>
      </c>
      <c r="K267" s="168"/>
      <c r="L267" s="33"/>
      <c r="M267" s="169" t="s">
        <v>1</v>
      </c>
      <c r="N267" s="170" t="s">
        <v>37</v>
      </c>
      <c r="O267" s="61"/>
      <c r="P267" s="171">
        <f>O267*H267</f>
        <v>0</v>
      </c>
      <c r="Q267" s="171">
        <v>0.00031</v>
      </c>
      <c r="R267" s="171">
        <f>Q267*H267</f>
        <v>0.023924249999999998</v>
      </c>
      <c r="S267" s="171">
        <v>0</v>
      </c>
      <c r="T267" s="172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3" t="s">
        <v>214</v>
      </c>
      <c r="AT267" s="173" t="s">
        <v>144</v>
      </c>
      <c r="AU267" s="173" t="s">
        <v>80</v>
      </c>
      <c r="AY267" s="17" t="s">
        <v>141</v>
      </c>
      <c r="BE267" s="174">
        <f>IF(N267="základná",J267,0)</f>
        <v>0</v>
      </c>
      <c r="BF267" s="174">
        <f>IF(N267="znížená",J267,0)</f>
        <v>0</v>
      </c>
      <c r="BG267" s="174">
        <f>IF(N267="zákl. prenesená",J267,0)</f>
        <v>0</v>
      </c>
      <c r="BH267" s="174">
        <f>IF(N267="zníž. prenesená",J267,0)</f>
        <v>0</v>
      </c>
      <c r="BI267" s="174">
        <f>IF(N267="nulová",J267,0)</f>
        <v>0</v>
      </c>
      <c r="BJ267" s="17" t="s">
        <v>80</v>
      </c>
      <c r="BK267" s="174">
        <f>ROUND(I267*H267,2)</f>
        <v>0</v>
      </c>
      <c r="BL267" s="17" t="s">
        <v>214</v>
      </c>
      <c r="BM267" s="173" t="s">
        <v>442</v>
      </c>
    </row>
    <row r="268" spans="2:51" s="13" customFormat="1" ht="10.35">
      <c r="B268" s="175"/>
      <c r="D268" s="176" t="s">
        <v>154</v>
      </c>
      <c r="E268" s="177" t="s">
        <v>1</v>
      </c>
      <c r="F268" s="178" t="s">
        <v>81</v>
      </c>
      <c r="H268" s="179">
        <v>77.175</v>
      </c>
      <c r="I268" s="180"/>
      <c r="L268" s="175"/>
      <c r="M268" s="181"/>
      <c r="N268" s="182"/>
      <c r="O268" s="182"/>
      <c r="P268" s="182"/>
      <c r="Q268" s="182"/>
      <c r="R268" s="182"/>
      <c r="S268" s="182"/>
      <c r="T268" s="183"/>
      <c r="AT268" s="177" t="s">
        <v>154</v>
      </c>
      <c r="AU268" s="177" t="s">
        <v>80</v>
      </c>
      <c r="AV268" s="13" t="s">
        <v>80</v>
      </c>
      <c r="AW268" s="13" t="s">
        <v>28</v>
      </c>
      <c r="AX268" s="13" t="s">
        <v>76</v>
      </c>
      <c r="AY268" s="177" t="s">
        <v>141</v>
      </c>
    </row>
    <row r="269" spans="2:63" s="12" customFormat="1" ht="22.85" customHeight="1">
      <c r="B269" s="148"/>
      <c r="D269" s="149" t="s">
        <v>70</v>
      </c>
      <c r="E269" s="159" t="s">
        <v>443</v>
      </c>
      <c r="F269" s="159" t="s">
        <v>444</v>
      </c>
      <c r="I269" s="151"/>
      <c r="J269" s="160">
        <f>BK269</f>
        <v>0</v>
      </c>
      <c r="L269" s="148"/>
      <c r="M269" s="153"/>
      <c r="N269" s="154"/>
      <c r="O269" s="154"/>
      <c r="P269" s="155">
        <f>SUM(P270:P291)</f>
        <v>0</v>
      </c>
      <c r="Q269" s="154"/>
      <c r="R269" s="155">
        <f>SUM(R270:R291)</f>
        <v>0.18621727999999999</v>
      </c>
      <c r="S269" s="154"/>
      <c r="T269" s="156">
        <f>SUM(T270:T291)</f>
        <v>0.10372889999999999</v>
      </c>
      <c r="AR269" s="149" t="s">
        <v>80</v>
      </c>
      <c r="AT269" s="157" t="s">
        <v>70</v>
      </c>
      <c r="AU269" s="157" t="s">
        <v>76</v>
      </c>
      <c r="AY269" s="149" t="s">
        <v>141</v>
      </c>
      <c r="BK269" s="158">
        <f>SUM(BK270:BK291)</f>
        <v>0</v>
      </c>
    </row>
    <row r="270" spans="1:65" s="2" customFormat="1" ht="24.2" customHeight="1">
      <c r="A270" s="32"/>
      <c r="B270" s="126"/>
      <c r="C270" s="161" t="s">
        <v>445</v>
      </c>
      <c r="D270" s="161" t="s">
        <v>144</v>
      </c>
      <c r="E270" s="162" t="s">
        <v>446</v>
      </c>
      <c r="F270" s="163" t="s">
        <v>447</v>
      </c>
      <c r="G270" s="164" t="s">
        <v>152</v>
      </c>
      <c r="H270" s="165">
        <v>345.763</v>
      </c>
      <c r="I270" s="166"/>
      <c r="J270" s="167">
        <f>ROUND(I270*H270,2)</f>
        <v>0</v>
      </c>
      <c r="K270" s="168"/>
      <c r="L270" s="33"/>
      <c r="M270" s="169" t="s">
        <v>1</v>
      </c>
      <c r="N270" s="170" t="s">
        <v>37</v>
      </c>
      <c r="O270" s="61"/>
      <c r="P270" s="171">
        <f>O270*H270</f>
        <v>0</v>
      </c>
      <c r="Q270" s="171">
        <v>0</v>
      </c>
      <c r="R270" s="171">
        <f>Q270*H270</f>
        <v>0</v>
      </c>
      <c r="S270" s="171">
        <v>0.0003</v>
      </c>
      <c r="T270" s="172">
        <f>S270*H270</f>
        <v>0.10372889999999999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3" t="s">
        <v>214</v>
      </c>
      <c r="AT270" s="173" t="s">
        <v>144</v>
      </c>
      <c r="AU270" s="173" t="s">
        <v>80</v>
      </c>
      <c r="AY270" s="17" t="s">
        <v>141</v>
      </c>
      <c r="BE270" s="174">
        <f>IF(N270="základná",J270,0)</f>
        <v>0</v>
      </c>
      <c r="BF270" s="174">
        <f>IF(N270="znížená",J270,0)</f>
        <v>0</v>
      </c>
      <c r="BG270" s="174">
        <f>IF(N270="zákl. prenesená",J270,0)</f>
        <v>0</v>
      </c>
      <c r="BH270" s="174">
        <f>IF(N270="zníž. prenesená",J270,0)</f>
        <v>0</v>
      </c>
      <c r="BI270" s="174">
        <f>IF(N270="nulová",J270,0)</f>
        <v>0</v>
      </c>
      <c r="BJ270" s="17" t="s">
        <v>80</v>
      </c>
      <c r="BK270" s="174">
        <f>ROUND(I270*H270,2)</f>
        <v>0</v>
      </c>
      <c r="BL270" s="17" t="s">
        <v>214</v>
      </c>
      <c r="BM270" s="173" t="s">
        <v>448</v>
      </c>
    </row>
    <row r="271" spans="2:51" s="13" customFormat="1" ht="10.35">
      <c r="B271" s="175"/>
      <c r="D271" s="176" t="s">
        <v>154</v>
      </c>
      <c r="E271" s="177" t="s">
        <v>1</v>
      </c>
      <c r="F271" s="178" t="s">
        <v>88</v>
      </c>
      <c r="H271" s="179">
        <v>345.763</v>
      </c>
      <c r="I271" s="180"/>
      <c r="L271" s="175"/>
      <c r="M271" s="181"/>
      <c r="N271" s="182"/>
      <c r="O271" s="182"/>
      <c r="P271" s="182"/>
      <c r="Q271" s="182"/>
      <c r="R271" s="182"/>
      <c r="S271" s="182"/>
      <c r="T271" s="183"/>
      <c r="AT271" s="177" t="s">
        <v>154</v>
      </c>
      <c r="AU271" s="177" t="s">
        <v>80</v>
      </c>
      <c r="AV271" s="13" t="s">
        <v>80</v>
      </c>
      <c r="AW271" s="13" t="s">
        <v>28</v>
      </c>
      <c r="AX271" s="13" t="s">
        <v>76</v>
      </c>
      <c r="AY271" s="177" t="s">
        <v>141</v>
      </c>
    </row>
    <row r="272" spans="1:65" s="2" customFormat="1" ht="24.2" customHeight="1">
      <c r="A272" s="32"/>
      <c r="B272" s="126"/>
      <c r="C272" s="161" t="s">
        <v>449</v>
      </c>
      <c r="D272" s="161" t="s">
        <v>144</v>
      </c>
      <c r="E272" s="162" t="s">
        <v>450</v>
      </c>
      <c r="F272" s="163" t="s">
        <v>451</v>
      </c>
      <c r="G272" s="164" t="s">
        <v>152</v>
      </c>
      <c r="H272" s="165">
        <v>345.763</v>
      </c>
      <c r="I272" s="166"/>
      <c r="J272" s="167">
        <f>ROUND(I272*H272,2)</f>
        <v>0</v>
      </c>
      <c r="K272" s="168"/>
      <c r="L272" s="33"/>
      <c r="M272" s="169" t="s">
        <v>1</v>
      </c>
      <c r="N272" s="170" t="s">
        <v>37</v>
      </c>
      <c r="O272" s="61"/>
      <c r="P272" s="171">
        <f>O272*H272</f>
        <v>0</v>
      </c>
      <c r="Q272" s="171">
        <v>0.0001</v>
      </c>
      <c r="R272" s="171">
        <f>Q272*H272</f>
        <v>0.0345763</v>
      </c>
      <c r="S272" s="171">
        <v>0</v>
      </c>
      <c r="T272" s="172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3" t="s">
        <v>214</v>
      </c>
      <c r="AT272" s="173" t="s">
        <v>144</v>
      </c>
      <c r="AU272" s="173" t="s">
        <v>80</v>
      </c>
      <c r="AY272" s="17" t="s">
        <v>141</v>
      </c>
      <c r="BE272" s="174">
        <f>IF(N272="základná",J272,0)</f>
        <v>0</v>
      </c>
      <c r="BF272" s="174">
        <f>IF(N272="znížená",J272,0)</f>
        <v>0</v>
      </c>
      <c r="BG272" s="174">
        <f>IF(N272="zákl. prenesená",J272,0)</f>
        <v>0</v>
      </c>
      <c r="BH272" s="174">
        <f>IF(N272="zníž. prenesená",J272,0)</f>
        <v>0</v>
      </c>
      <c r="BI272" s="174">
        <f>IF(N272="nulová",J272,0)</f>
        <v>0</v>
      </c>
      <c r="BJ272" s="17" t="s">
        <v>80</v>
      </c>
      <c r="BK272" s="174">
        <f>ROUND(I272*H272,2)</f>
        <v>0</v>
      </c>
      <c r="BL272" s="17" t="s">
        <v>214</v>
      </c>
      <c r="BM272" s="173" t="s">
        <v>452</v>
      </c>
    </row>
    <row r="273" spans="2:51" s="13" customFormat="1" ht="10.35">
      <c r="B273" s="175"/>
      <c r="D273" s="176" t="s">
        <v>154</v>
      </c>
      <c r="E273" s="177" t="s">
        <v>1</v>
      </c>
      <c r="F273" s="178" t="s">
        <v>88</v>
      </c>
      <c r="H273" s="179">
        <v>345.763</v>
      </c>
      <c r="I273" s="180"/>
      <c r="L273" s="175"/>
      <c r="M273" s="181"/>
      <c r="N273" s="182"/>
      <c r="O273" s="182"/>
      <c r="P273" s="182"/>
      <c r="Q273" s="182"/>
      <c r="R273" s="182"/>
      <c r="S273" s="182"/>
      <c r="T273" s="183"/>
      <c r="AT273" s="177" t="s">
        <v>154</v>
      </c>
      <c r="AU273" s="177" t="s">
        <v>80</v>
      </c>
      <c r="AV273" s="13" t="s">
        <v>80</v>
      </c>
      <c r="AW273" s="13" t="s">
        <v>28</v>
      </c>
      <c r="AX273" s="13" t="s">
        <v>76</v>
      </c>
      <c r="AY273" s="177" t="s">
        <v>141</v>
      </c>
    </row>
    <row r="274" spans="1:65" s="2" customFormat="1" ht="24.2" customHeight="1">
      <c r="A274" s="32"/>
      <c r="B274" s="126"/>
      <c r="C274" s="161" t="s">
        <v>453</v>
      </c>
      <c r="D274" s="161" t="s">
        <v>144</v>
      </c>
      <c r="E274" s="162" t="s">
        <v>454</v>
      </c>
      <c r="F274" s="163" t="s">
        <v>455</v>
      </c>
      <c r="G274" s="164" t="s">
        <v>152</v>
      </c>
      <c r="H274" s="165">
        <v>345.763</v>
      </c>
      <c r="I274" s="166"/>
      <c r="J274" s="167">
        <f>ROUND(I274*H274,2)</f>
        <v>0</v>
      </c>
      <c r="K274" s="168"/>
      <c r="L274" s="33"/>
      <c r="M274" s="169" t="s">
        <v>1</v>
      </c>
      <c r="N274" s="170" t="s">
        <v>37</v>
      </c>
      <c r="O274" s="61"/>
      <c r="P274" s="171">
        <f>O274*H274</f>
        <v>0</v>
      </c>
      <c r="Q274" s="171">
        <v>0</v>
      </c>
      <c r="R274" s="171">
        <f>Q274*H274</f>
        <v>0</v>
      </c>
      <c r="S274" s="171">
        <v>0</v>
      </c>
      <c r="T274" s="172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3" t="s">
        <v>214</v>
      </c>
      <c r="AT274" s="173" t="s">
        <v>144</v>
      </c>
      <c r="AU274" s="173" t="s">
        <v>80</v>
      </c>
      <c r="AY274" s="17" t="s">
        <v>141</v>
      </c>
      <c r="BE274" s="174">
        <f>IF(N274="základná",J274,0)</f>
        <v>0</v>
      </c>
      <c r="BF274" s="174">
        <f>IF(N274="znížená",J274,0)</f>
        <v>0</v>
      </c>
      <c r="BG274" s="174">
        <f>IF(N274="zákl. prenesená",J274,0)</f>
        <v>0</v>
      </c>
      <c r="BH274" s="174">
        <f>IF(N274="zníž. prenesená",J274,0)</f>
        <v>0</v>
      </c>
      <c r="BI274" s="174">
        <f>IF(N274="nulová",J274,0)</f>
        <v>0</v>
      </c>
      <c r="BJ274" s="17" t="s">
        <v>80</v>
      </c>
      <c r="BK274" s="174">
        <f>ROUND(I274*H274,2)</f>
        <v>0</v>
      </c>
      <c r="BL274" s="17" t="s">
        <v>214</v>
      </c>
      <c r="BM274" s="173" t="s">
        <v>456</v>
      </c>
    </row>
    <row r="275" spans="2:51" s="13" customFormat="1" ht="10.35">
      <c r="B275" s="175"/>
      <c r="D275" s="176" t="s">
        <v>154</v>
      </c>
      <c r="E275" s="177" t="s">
        <v>1</v>
      </c>
      <c r="F275" s="178" t="s">
        <v>88</v>
      </c>
      <c r="H275" s="179">
        <v>345.763</v>
      </c>
      <c r="I275" s="180"/>
      <c r="L275" s="175"/>
      <c r="M275" s="181"/>
      <c r="N275" s="182"/>
      <c r="O275" s="182"/>
      <c r="P275" s="182"/>
      <c r="Q275" s="182"/>
      <c r="R275" s="182"/>
      <c r="S275" s="182"/>
      <c r="T275" s="183"/>
      <c r="AT275" s="177" t="s">
        <v>154</v>
      </c>
      <c r="AU275" s="177" t="s">
        <v>80</v>
      </c>
      <c r="AV275" s="13" t="s">
        <v>80</v>
      </c>
      <c r="AW275" s="13" t="s">
        <v>28</v>
      </c>
      <c r="AX275" s="13" t="s">
        <v>76</v>
      </c>
      <c r="AY275" s="177" t="s">
        <v>141</v>
      </c>
    </row>
    <row r="276" spans="1:65" s="2" customFormat="1" ht="24.2" customHeight="1">
      <c r="A276" s="32"/>
      <c r="B276" s="126"/>
      <c r="C276" s="161" t="s">
        <v>457</v>
      </c>
      <c r="D276" s="161" t="s">
        <v>144</v>
      </c>
      <c r="E276" s="162" t="s">
        <v>458</v>
      </c>
      <c r="F276" s="163" t="s">
        <v>459</v>
      </c>
      <c r="G276" s="164" t="s">
        <v>152</v>
      </c>
      <c r="H276" s="165">
        <v>345.763</v>
      </c>
      <c r="I276" s="166"/>
      <c r="J276" s="167">
        <f>ROUND(I276*H276,2)</f>
        <v>0</v>
      </c>
      <c r="K276" s="168"/>
      <c r="L276" s="33"/>
      <c r="M276" s="169" t="s">
        <v>1</v>
      </c>
      <c r="N276" s="170" t="s">
        <v>37</v>
      </c>
      <c r="O276" s="61"/>
      <c r="P276" s="171">
        <f>O276*H276</f>
        <v>0</v>
      </c>
      <c r="Q276" s="171">
        <v>3E-05</v>
      </c>
      <c r="R276" s="171">
        <f>Q276*H276</f>
        <v>0.01037289</v>
      </c>
      <c r="S276" s="171">
        <v>0</v>
      </c>
      <c r="T276" s="172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3" t="s">
        <v>214</v>
      </c>
      <c r="AT276" s="173" t="s">
        <v>144</v>
      </c>
      <c r="AU276" s="173" t="s">
        <v>80</v>
      </c>
      <c r="AY276" s="17" t="s">
        <v>141</v>
      </c>
      <c r="BE276" s="174">
        <f>IF(N276="základná",J276,0)</f>
        <v>0</v>
      </c>
      <c r="BF276" s="174">
        <f>IF(N276="znížená",J276,0)</f>
        <v>0</v>
      </c>
      <c r="BG276" s="174">
        <f>IF(N276="zákl. prenesená",J276,0)</f>
        <v>0</v>
      </c>
      <c r="BH276" s="174">
        <f>IF(N276="zníž. prenesená",J276,0)</f>
        <v>0</v>
      </c>
      <c r="BI276" s="174">
        <f>IF(N276="nulová",J276,0)</f>
        <v>0</v>
      </c>
      <c r="BJ276" s="17" t="s">
        <v>80</v>
      </c>
      <c r="BK276" s="174">
        <f>ROUND(I276*H276,2)</f>
        <v>0</v>
      </c>
      <c r="BL276" s="17" t="s">
        <v>214</v>
      </c>
      <c r="BM276" s="173" t="s">
        <v>460</v>
      </c>
    </row>
    <row r="277" spans="2:51" s="13" customFormat="1" ht="10.35">
      <c r="B277" s="175"/>
      <c r="D277" s="176" t="s">
        <v>154</v>
      </c>
      <c r="E277" s="177" t="s">
        <v>1</v>
      </c>
      <c r="F277" s="178" t="s">
        <v>88</v>
      </c>
      <c r="H277" s="179">
        <v>345.763</v>
      </c>
      <c r="I277" s="180"/>
      <c r="L277" s="175"/>
      <c r="M277" s="181"/>
      <c r="N277" s="182"/>
      <c r="O277" s="182"/>
      <c r="P277" s="182"/>
      <c r="Q277" s="182"/>
      <c r="R277" s="182"/>
      <c r="S277" s="182"/>
      <c r="T277" s="183"/>
      <c r="AT277" s="177" t="s">
        <v>154</v>
      </c>
      <c r="AU277" s="177" t="s">
        <v>80</v>
      </c>
      <c r="AV277" s="13" t="s">
        <v>80</v>
      </c>
      <c r="AW277" s="13" t="s">
        <v>28</v>
      </c>
      <c r="AX277" s="13" t="s">
        <v>76</v>
      </c>
      <c r="AY277" s="177" t="s">
        <v>141</v>
      </c>
    </row>
    <row r="278" spans="1:65" s="2" customFormat="1" ht="24.2" customHeight="1">
      <c r="A278" s="32"/>
      <c r="B278" s="126"/>
      <c r="C278" s="161" t="s">
        <v>461</v>
      </c>
      <c r="D278" s="161" t="s">
        <v>144</v>
      </c>
      <c r="E278" s="162" t="s">
        <v>462</v>
      </c>
      <c r="F278" s="163" t="s">
        <v>463</v>
      </c>
      <c r="G278" s="164" t="s">
        <v>152</v>
      </c>
      <c r="H278" s="165">
        <v>54.33</v>
      </c>
      <c r="I278" s="166"/>
      <c r="J278" s="167">
        <f>ROUND(I278*H278,2)</f>
        <v>0</v>
      </c>
      <c r="K278" s="168"/>
      <c r="L278" s="33"/>
      <c r="M278" s="169" t="s">
        <v>1</v>
      </c>
      <c r="N278" s="170" t="s">
        <v>37</v>
      </c>
      <c r="O278" s="61"/>
      <c r="P278" s="171">
        <f>O278*H278</f>
        <v>0</v>
      </c>
      <c r="Q278" s="171">
        <v>0.00015</v>
      </c>
      <c r="R278" s="171">
        <f>Q278*H278</f>
        <v>0.008149499999999999</v>
      </c>
      <c r="S278" s="171">
        <v>0</v>
      </c>
      <c r="T278" s="172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3" t="s">
        <v>214</v>
      </c>
      <c r="AT278" s="173" t="s">
        <v>144</v>
      </c>
      <c r="AU278" s="173" t="s">
        <v>80</v>
      </c>
      <c r="AY278" s="17" t="s">
        <v>141</v>
      </c>
      <c r="BE278" s="174">
        <f>IF(N278="základná",J278,0)</f>
        <v>0</v>
      </c>
      <c r="BF278" s="174">
        <f>IF(N278="znížená",J278,0)</f>
        <v>0</v>
      </c>
      <c r="BG278" s="174">
        <f>IF(N278="zákl. prenesená",J278,0)</f>
        <v>0</v>
      </c>
      <c r="BH278" s="174">
        <f>IF(N278="zníž. prenesená",J278,0)</f>
        <v>0</v>
      </c>
      <c r="BI278" s="174">
        <f>IF(N278="nulová",J278,0)</f>
        <v>0</v>
      </c>
      <c r="BJ278" s="17" t="s">
        <v>80</v>
      </c>
      <c r="BK278" s="174">
        <f>ROUND(I278*H278,2)</f>
        <v>0</v>
      </c>
      <c r="BL278" s="17" t="s">
        <v>214</v>
      </c>
      <c r="BM278" s="173" t="s">
        <v>464</v>
      </c>
    </row>
    <row r="279" spans="2:51" s="13" customFormat="1" ht="10.35">
      <c r="B279" s="175"/>
      <c r="D279" s="176" t="s">
        <v>154</v>
      </c>
      <c r="E279" s="177" t="s">
        <v>1</v>
      </c>
      <c r="F279" s="178" t="s">
        <v>465</v>
      </c>
      <c r="H279" s="179">
        <v>54.33</v>
      </c>
      <c r="I279" s="180"/>
      <c r="L279" s="175"/>
      <c r="M279" s="181"/>
      <c r="N279" s="182"/>
      <c r="O279" s="182"/>
      <c r="P279" s="182"/>
      <c r="Q279" s="182"/>
      <c r="R279" s="182"/>
      <c r="S279" s="182"/>
      <c r="T279" s="183"/>
      <c r="AT279" s="177" t="s">
        <v>154</v>
      </c>
      <c r="AU279" s="177" t="s">
        <v>80</v>
      </c>
      <c r="AV279" s="13" t="s">
        <v>80</v>
      </c>
      <c r="AW279" s="13" t="s">
        <v>28</v>
      </c>
      <c r="AX279" s="13" t="s">
        <v>76</v>
      </c>
      <c r="AY279" s="177" t="s">
        <v>141</v>
      </c>
    </row>
    <row r="280" spans="1:65" s="2" customFormat="1" ht="24.2" customHeight="1">
      <c r="A280" s="32"/>
      <c r="B280" s="126"/>
      <c r="C280" s="161" t="s">
        <v>466</v>
      </c>
      <c r="D280" s="161" t="s">
        <v>144</v>
      </c>
      <c r="E280" s="162" t="s">
        <v>467</v>
      </c>
      <c r="F280" s="163" t="s">
        <v>468</v>
      </c>
      <c r="G280" s="164" t="s">
        <v>152</v>
      </c>
      <c r="H280" s="165">
        <v>25</v>
      </c>
      <c r="I280" s="166"/>
      <c r="J280" s="167">
        <f>ROUND(I280*H280,2)</f>
        <v>0</v>
      </c>
      <c r="K280" s="168"/>
      <c r="L280" s="33"/>
      <c r="M280" s="169" t="s">
        <v>1</v>
      </c>
      <c r="N280" s="170" t="s">
        <v>37</v>
      </c>
      <c r="O280" s="61"/>
      <c r="P280" s="171">
        <f>O280*H280</f>
        <v>0</v>
      </c>
      <c r="Q280" s="171">
        <v>0</v>
      </c>
      <c r="R280" s="171">
        <f>Q280*H280</f>
        <v>0</v>
      </c>
      <c r="S280" s="171">
        <v>0</v>
      </c>
      <c r="T280" s="172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3" t="s">
        <v>214</v>
      </c>
      <c r="AT280" s="173" t="s">
        <v>144</v>
      </c>
      <c r="AU280" s="173" t="s">
        <v>80</v>
      </c>
      <c r="AY280" s="17" t="s">
        <v>141</v>
      </c>
      <c r="BE280" s="174">
        <f>IF(N280="základná",J280,0)</f>
        <v>0</v>
      </c>
      <c r="BF280" s="174">
        <f>IF(N280="znížená",J280,0)</f>
        <v>0</v>
      </c>
      <c r="BG280" s="174">
        <f>IF(N280="zákl. prenesená",J280,0)</f>
        <v>0</v>
      </c>
      <c r="BH280" s="174">
        <f>IF(N280="zníž. prenesená",J280,0)</f>
        <v>0</v>
      </c>
      <c r="BI280" s="174">
        <f>IF(N280="nulová",J280,0)</f>
        <v>0</v>
      </c>
      <c r="BJ280" s="17" t="s">
        <v>80</v>
      </c>
      <c r="BK280" s="174">
        <f>ROUND(I280*H280,2)</f>
        <v>0</v>
      </c>
      <c r="BL280" s="17" t="s">
        <v>214</v>
      </c>
      <c r="BM280" s="173" t="s">
        <v>469</v>
      </c>
    </row>
    <row r="281" spans="1:65" s="2" customFormat="1" ht="37.85" customHeight="1">
      <c r="A281" s="32"/>
      <c r="B281" s="126"/>
      <c r="C281" s="161" t="s">
        <v>470</v>
      </c>
      <c r="D281" s="161" t="s">
        <v>144</v>
      </c>
      <c r="E281" s="162" t="s">
        <v>471</v>
      </c>
      <c r="F281" s="163" t="s">
        <v>472</v>
      </c>
      <c r="G281" s="164" t="s">
        <v>152</v>
      </c>
      <c r="H281" s="165">
        <v>345.763</v>
      </c>
      <c r="I281" s="166"/>
      <c r="J281" s="167">
        <f>ROUND(I281*H281,2)</f>
        <v>0</v>
      </c>
      <c r="K281" s="168"/>
      <c r="L281" s="33"/>
      <c r="M281" s="169" t="s">
        <v>1</v>
      </c>
      <c r="N281" s="170" t="s">
        <v>37</v>
      </c>
      <c r="O281" s="61"/>
      <c r="P281" s="171">
        <f>O281*H281</f>
        <v>0</v>
      </c>
      <c r="Q281" s="171">
        <v>0.00033</v>
      </c>
      <c r="R281" s="171">
        <f>Q281*H281</f>
        <v>0.11410179</v>
      </c>
      <c r="S281" s="171">
        <v>0</v>
      </c>
      <c r="T281" s="172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3" t="s">
        <v>214</v>
      </c>
      <c r="AT281" s="173" t="s">
        <v>144</v>
      </c>
      <c r="AU281" s="173" t="s">
        <v>80</v>
      </c>
      <c r="AY281" s="17" t="s">
        <v>141</v>
      </c>
      <c r="BE281" s="174">
        <f>IF(N281="základná",J281,0)</f>
        <v>0</v>
      </c>
      <c r="BF281" s="174">
        <f>IF(N281="znížená",J281,0)</f>
        <v>0</v>
      </c>
      <c r="BG281" s="174">
        <f>IF(N281="zákl. prenesená",J281,0)</f>
        <v>0</v>
      </c>
      <c r="BH281" s="174">
        <f>IF(N281="zníž. prenesená",J281,0)</f>
        <v>0</v>
      </c>
      <c r="BI281" s="174">
        <f>IF(N281="nulová",J281,0)</f>
        <v>0</v>
      </c>
      <c r="BJ281" s="17" t="s">
        <v>80</v>
      </c>
      <c r="BK281" s="174">
        <f>ROUND(I281*H281,2)</f>
        <v>0</v>
      </c>
      <c r="BL281" s="17" t="s">
        <v>214</v>
      </c>
      <c r="BM281" s="173" t="s">
        <v>473</v>
      </c>
    </row>
    <row r="282" spans="2:51" s="13" customFormat="1" ht="10.35">
      <c r="B282" s="175"/>
      <c r="D282" s="176" t="s">
        <v>154</v>
      </c>
      <c r="E282" s="177" t="s">
        <v>1</v>
      </c>
      <c r="F282" s="178" t="s">
        <v>474</v>
      </c>
      <c r="H282" s="179">
        <v>214.32</v>
      </c>
      <c r="I282" s="180"/>
      <c r="L282" s="175"/>
      <c r="M282" s="181"/>
      <c r="N282" s="182"/>
      <c r="O282" s="182"/>
      <c r="P282" s="182"/>
      <c r="Q282" s="182"/>
      <c r="R282" s="182"/>
      <c r="S282" s="182"/>
      <c r="T282" s="183"/>
      <c r="AT282" s="177" t="s">
        <v>154</v>
      </c>
      <c r="AU282" s="177" t="s">
        <v>80</v>
      </c>
      <c r="AV282" s="13" t="s">
        <v>80</v>
      </c>
      <c r="AW282" s="13" t="s">
        <v>28</v>
      </c>
      <c r="AX282" s="13" t="s">
        <v>71</v>
      </c>
      <c r="AY282" s="177" t="s">
        <v>141</v>
      </c>
    </row>
    <row r="283" spans="2:51" s="13" customFormat="1" ht="10.35">
      <c r="B283" s="175"/>
      <c r="D283" s="176" t="s">
        <v>154</v>
      </c>
      <c r="E283" s="177" t="s">
        <v>1</v>
      </c>
      <c r="F283" s="178" t="s">
        <v>475</v>
      </c>
      <c r="H283" s="179">
        <v>12.15</v>
      </c>
      <c r="I283" s="180"/>
      <c r="L283" s="175"/>
      <c r="M283" s="181"/>
      <c r="N283" s="182"/>
      <c r="O283" s="182"/>
      <c r="P283" s="182"/>
      <c r="Q283" s="182"/>
      <c r="R283" s="182"/>
      <c r="S283" s="182"/>
      <c r="T283" s="183"/>
      <c r="AT283" s="177" t="s">
        <v>154</v>
      </c>
      <c r="AU283" s="177" t="s">
        <v>80</v>
      </c>
      <c r="AV283" s="13" t="s">
        <v>80</v>
      </c>
      <c r="AW283" s="13" t="s">
        <v>28</v>
      </c>
      <c r="AX283" s="13" t="s">
        <v>71</v>
      </c>
      <c r="AY283" s="177" t="s">
        <v>141</v>
      </c>
    </row>
    <row r="284" spans="2:51" s="13" customFormat="1" ht="10.35">
      <c r="B284" s="175"/>
      <c r="D284" s="176" t="s">
        <v>154</v>
      </c>
      <c r="E284" s="177" t="s">
        <v>1</v>
      </c>
      <c r="F284" s="178" t="s">
        <v>476</v>
      </c>
      <c r="H284" s="179">
        <v>72.96</v>
      </c>
      <c r="I284" s="180"/>
      <c r="L284" s="175"/>
      <c r="M284" s="181"/>
      <c r="N284" s="182"/>
      <c r="O284" s="182"/>
      <c r="P284" s="182"/>
      <c r="Q284" s="182"/>
      <c r="R284" s="182"/>
      <c r="S284" s="182"/>
      <c r="T284" s="183"/>
      <c r="AT284" s="177" t="s">
        <v>154</v>
      </c>
      <c r="AU284" s="177" t="s">
        <v>80</v>
      </c>
      <c r="AV284" s="13" t="s">
        <v>80</v>
      </c>
      <c r="AW284" s="13" t="s">
        <v>28</v>
      </c>
      <c r="AX284" s="13" t="s">
        <v>71</v>
      </c>
      <c r="AY284" s="177" t="s">
        <v>141</v>
      </c>
    </row>
    <row r="285" spans="2:51" s="13" customFormat="1" ht="10.35">
      <c r="B285" s="175"/>
      <c r="D285" s="176" t="s">
        <v>154</v>
      </c>
      <c r="E285" s="177" t="s">
        <v>1</v>
      </c>
      <c r="F285" s="178" t="s">
        <v>477</v>
      </c>
      <c r="H285" s="179">
        <v>17.6</v>
      </c>
      <c r="I285" s="180"/>
      <c r="L285" s="175"/>
      <c r="M285" s="181"/>
      <c r="N285" s="182"/>
      <c r="O285" s="182"/>
      <c r="P285" s="182"/>
      <c r="Q285" s="182"/>
      <c r="R285" s="182"/>
      <c r="S285" s="182"/>
      <c r="T285" s="183"/>
      <c r="AT285" s="177" t="s">
        <v>154</v>
      </c>
      <c r="AU285" s="177" t="s">
        <v>80</v>
      </c>
      <c r="AV285" s="13" t="s">
        <v>80</v>
      </c>
      <c r="AW285" s="13" t="s">
        <v>28</v>
      </c>
      <c r="AX285" s="13" t="s">
        <v>71</v>
      </c>
      <c r="AY285" s="177" t="s">
        <v>141</v>
      </c>
    </row>
    <row r="286" spans="2:51" s="13" customFormat="1" ht="20.7">
      <c r="B286" s="175"/>
      <c r="D286" s="176" t="s">
        <v>154</v>
      </c>
      <c r="E286" s="177" t="s">
        <v>1</v>
      </c>
      <c r="F286" s="178" t="s">
        <v>478</v>
      </c>
      <c r="H286" s="179">
        <v>28.733</v>
      </c>
      <c r="I286" s="180"/>
      <c r="L286" s="175"/>
      <c r="M286" s="181"/>
      <c r="N286" s="182"/>
      <c r="O286" s="182"/>
      <c r="P286" s="182"/>
      <c r="Q286" s="182"/>
      <c r="R286" s="182"/>
      <c r="S286" s="182"/>
      <c r="T286" s="183"/>
      <c r="AT286" s="177" t="s">
        <v>154</v>
      </c>
      <c r="AU286" s="177" t="s">
        <v>80</v>
      </c>
      <c r="AV286" s="13" t="s">
        <v>80</v>
      </c>
      <c r="AW286" s="13" t="s">
        <v>28</v>
      </c>
      <c r="AX286" s="13" t="s">
        <v>71</v>
      </c>
      <c r="AY286" s="177" t="s">
        <v>141</v>
      </c>
    </row>
    <row r="287" spans="2:51" s="15" customFormat="1" ht="10.35">
      <c r="B287" s="203"/>
      <c r="D287" s="176" t="s">
        <v>154</v>
      </c>
      <c r="E287" s="204" t="s">
        <v>88</v>
      </c>
      <c r="F287" s="205" t="s">
        <v>268</v>
      </c>
      <c r="H287" s="206">
        <v>345.763</v>
      </c>
      <c r="I287" s="207"/>
      <c r="L287" s="203"/>
      <c r="M287" s="208"/>
      <c r="N287" s="209"/>
      <c r="O287" s="209"/>
      <c r="P287" s="209"/>
      <c r="Q287" s="209"/>
      <c r="R287" s="209"/>
      <c r="S287" s="209"/>
      <c r="T287" s="210"/>
      <c r="AT287" s="204" t="s">
        <v>154</v>
      </c>
      <c r="AU287" s="204" t="s">
        <v>80</v>
      </c>
      <c r="AV287" s="15" t="s">
        <v>148</v>
      </c>
      <c r="AW287" s="15" t="s">
        <v>28</v>
      </c>
      <c r="AX287" s="15" t="s">
        <v>76</v>
      </c>
      <c r="AY287" s="204" t="s">
        <v>141</v>
      </c>
    </row>
    <row r="288" spans="1:65" s="2" customFormat="1" ht="24.2" customHeight="1">
      <c r="A288" s="32"/>
      <c r="B288" s="126"/>
      <c r="C288" s="161" t="s">
        <v>479</v>
      </c>
      <c r="D288" s="161" t="s">
        <v>144</v>
      </c>
      <c r="E288" s="162" t="s">
        <v>480</v>
      </c>
      <c r="F288" s="163" t="s">
        <v>481</v>
      </c>
      <c r="G288" s="164" t="s">
        <v>152</v>
      </c>
      <c r="H288" s="165">
        <v>34.576</v>
      </c>
      <c r="I288" s="166"/>
      <c r="J288" s="167">
        <f>ROUND(I288*H288,2)</f>
        <v>0</v>
      </c>
      <c r="K288" s="168"/>
      <c r="L288" s="33"/>
      <c r="M288" s="169" t="s">
        <v>1</v>
      </c>
      <c r="N288" s="170" t="s">
        <v>37</v>
      </c>
      <c r="O288" s="61"/>
      <c r="P288" s="171">
        <f>O288*H288</f>
        <v>0</v>
      </c>
      <c r="Q288" s="171">
        <v>0.0003</v>
      </c>
      <c r="R288" s="171">
        <f>Q288*H288</f>
        <v>0.0103728</v>
      </c>
      <c r="S288" s="171">
        <v>0</v>
      </c>
      <c r="T288" s="172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3" t="s">
        <v>214</v>
      </c>
      <c r="AT288" s="173" t="s">
        <v>144</v>
      </c>
      <c r="AU288" s="173" t="s">
        <v>80</v>
      </c>
      <c r="AY288" s="17" t="s">
        <v>141</v>
      </c>
      <c r="BE288" s="174">
        <f>IF(N288="základná",J288,0)</f>
        <v>0</v>
      </c>
      <c r="BF288" s="174">
        <f>IF(N288="znížená",J288,0)</f>
        <v>0</v>
      </c>
      <c r="BG288" s="174">
        <f>IF(N288="zákl. prenesená",J288,0)</f>
        <v>0</v>
      </c>
      <c r="BH288" s="174">
        <f>IF(N288="zníž. prenesená",J288,0)</f>
        <v>0</v>
      </c>
      <c r="BI288" s="174">
        <f>IF(N288="nulová",J288,0)</f>
        <v>0</v>
      </c>
      <c r="BJ288" s="17" t="s">
        <v>80</v>
      </c>
      <c r="BK288" s="174">
        <f>ROUND(I288*H288,2)</f>
        <v>0</v>
      </c>
      <c r="BL288" s="17" t="s">
        <v>214</v>
      </c>
      <c r="BM288" s="173" t="s">
        <v>482</v>
      </c>
    </row>
    <row r="289" spans="2:51" s="13" customFormat="1" ht="10.35">
      <c r="B289" s="175"/>
      <c r="D289" s="176" t="s">
        <v>154</v>
      </c>
      <c r="E289" s="177" t="s">
        <v>1</v>
      </c>
      <c r="F289" s="178" t="s">
        <v>483</v>
      </c>
      <c r="H289" s="179">
        <v>34.576</v>
      </c>
      <c r="I289" s="180"/>
      <c r="L289" s="175"/>
      <c r="M289" s="181"/>
      <c r="N289" s="182"/>
      <c r="O289" s="182"/>
      <c r="P289" s="182"/>
      <c r="Q289" s="182"/>
      <c r="R289" s="182"/>
      <c r="S289" s="182"/>
      <c r="T289" s="183"/>
      <c r="AT289" s="177" t="s">
        <v>154</v>
      </c>
      <c r="AU289" s="177" t="s">
        <v>80</v>
      </c>
      <c r="AV289" s="13" t="s">
        <v>80</v>
      </c>
      <c r="AW289" s="13" t="s">
        <v>28</v>
      </c>
      <c r="AX289" s="13" t="s">
        <v>76</v>
      </c>
      <c r="AY289" s="177" t="s">
        <v>141</v>
      </c>
    </row>
    <row r="290" spans="1:65" s="2" customFormat="1" ht="24.2" customHeight="1">
      <c r="A290" s="32"/>
      <c r="B290" s="126"/>
      <c r="C290" s="161" t="s">
        <v>484</v>
      </c>
      <c r="D290" s="161" t="s">
        <v>144</v>
      </c>
      <c r="E290" s="162" t="s">
        <v>485</v>
      </c>
      <c r="F290" s="163" t="s">
        <v>486</v>
      </c>
      <c r="G290" s="164" t="s">
        <v>152</v>
      </c>
      <c r="H290" s="165">
        <v>17.288</v>
      </c>
      <c r="I290" s="166"/>
      <c r="J290" s="167">
        <f>ROUND(I290*H290,2)</f>
        <v>0</v>
      </c>
      <c r="K290" s="168"/>
      <c r="L290" s="33"/>
      <c r="M290" s="169" t="s">
        <v>1</v>
      </c>
      <c r="N290" s="170" t="s">
        <v>37</v>
      </c>
      <c r="O290" s="61"/>
      <c r="P290" s="171">
        <f>O290*H290</f>
        <v>0</v>
      </c>
      <c r="Q290" s="171">
        <v>0.0005</v>
      </c>
      <c r="R290" s="171">
        <f>Q290*H290</f>
        <v>0.008644</v>
      </c>
      <c r="S290" s="171">
        <v>0</v>
      </c>
      <c r="T290" s="172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3" t="s">
        <v>214</v>
      </c>
      <c r="AT290" s="173" t="s">
        <v>144</v>
      </c>
      <c r="AU290" s="173" t="s">
        <v>80</v>
      </c>
      <c r="AY290" s="17" t="s">
        <v>141</v>
      </c>
      <c r="BE290" s="174">
        <f>IF(N290="základná",J290,0)</f>
        <v>0</v>
      </c>
      <c r="BF290" s="174">
        <f>IF(N290="znížená",J290,0)</f>
        <v>0</v>
      </c>
      <c r="BG290" s="174">
        <f>IF(N290="zákl. prenesená",J290,0)</f>
        <v>0</v>
      </c>
      <c r="BH290" s="174">
        <f>IF(N290="zníž. prenesená",J290,0)</f>
        <v>0</v>
      </c>
      <c r="BI290" s="174">
        <f>IF(N290="nulová",J290,0)</f>
        <v>0</v>
      </c>
      <c r="BJ290" s="17" t="s">
        <v>80</v>
      </c>
      <c r="BK290" s="174">
        <f>ROUND(I290*H290,2)</f>
        <v>0</v>
      </c>
      <c r="BL290" s="17" t="s">
        <v>214</v>
      </c>
      <c r="BM290" s="173" t="s">
        <v>487</v>
      </c>
    </row>
    <row r="291" spans="2:51" s="13" customFormat="1" ht="10.35">
      <c r="B291" s="175"/>
      <c r="D291" s="176" t="s">
        <v>154</v>
      </c>
      <c r="E291" s="177" t="s">
        <v>1</v>
      </c>
      <c r="F291" s="178" t="s">
        <v>488</v>
      </c>
      <c r="H291" s="179">
        <v>17.288</v>
      </c>
      <c r="I291" s="180"/>
      <c r="L291" s="175"/>
      <c r="M291" s="181"/>
      <c r="N291" s="182"/>
      <c r="O291" s="182"/>
      <c r="P291" s="182"/>
      <c r="Q291" s="182"/>
      <c r="R291" s="182"/>
      <c r="S291" s="182"/>
      <c r="T291" s="183"/>
      <c r="AT291" s="177" t="s">
        <v>154</v>
      </c>
      <c r="AU291" s="177" t="s">
        <v>80</v>
      </c>
      <c r="AV291" s="13" t="s">
        <v>80</v>
      </c>
      <c r="AW291" s="13" t="s">
        <v>28</v>
      </c>
      <c r="AX291" s="13" t="s">
        <v>76</v>
      </c>
      <c r="AY291" s="177" t="s">
        <v>141</v>
      </c>
    </row>
    <row r="292" spans="2:63" s="12" customFormat="1" ht="25.95" customHeight="1">
      <c r="B292" s="148"/>
      <c r="D292" s="149" t="s">
        <v>70</v>
      </c>
      <c r="E292" s="150" t="s">
        <v>163</v>
      </c>
      <c r="F292" s="150" t="s">
        <v>489</v>
      </c>
      <c r="I292" s="151"/>
      <c r="J292" s="152">
        <f>BK292</f>
        <v>0</v>
      </c>
      <c r="L292" s="148"/>
      <c r="M292" s="153"/>
      <c r="N292" s="154"/>
      <c r="O292" s="154"/>
      <c r="P292" s="155">
        <f>P293</f>
        <v>0</v>
      </c>
      <c r="Q292" s="154"/>
      <c r="R292" s="155">
        <f>R293</f>
        <v>0</v>
      </c>
      <c r="S292" s="154"/>
      <c r="T292" s="156">
        <f>T293</f>
        <v>0.0966</v>
      </c>
      <c r="AR292" s="149" t="s">
        <v>158</v>
      </c>
      <c r="AT292" s="157" t="s">
        <v>70</v>
      </c>
      <c r="AU292" s="157" t="s">
        <v>71</v>
      </c>
      <c r="AY292" s="149" t="s">
        <v>141</v>
      </c>
      <c r="BK292" s="158">
        <f>BK293</f>
        <v>0</v>
      </c>
    </row>
    <row r="293" spans="2:63" s="12" customFormat="1" ht="22.85" customHeight="1">
      <c r="B293" s="148"/>
      <c r="D293" s="149" t="s">
        <v>70</v>
      </c>
      <c r="E293" s="159" t="s">
        <v>490</v>
      </c>
      <c r="F293" s="159" t="s">
        <v>491</v>
      </c>
      <c r="I293" s="151"/>
      <c r="J293" s="160">
        <f>BK293</f>
        <v>0</v>
      </c>
      <c r="L293" s="148"/>
      <c r="M293" s="153"/>
      <c r="N293" s="154"/>
      <c r="O293" s="154"/>
      <c r="P293" s="155">
        <f>SUM(P294:P305)</f>
        <v>0</v>
      </c>
      <c r="Q293" s="154"/>
      <c r="R293" s="155">
        <f>SUM(R294:R305)</f>
        <v>0</v>
      </c>
      <c r="S293" s="154"/>
      <c r="T293" s="156">
        <f>SUM(T294:T305)</f>
        <v>0.0966</v>
      </c>
      <c r="AR293" s="149" t="s">
        <v>158</v>
      </c>
      <c r="AT293" s="157" t="s">
        <v>70</v>
      </c>
      <c r="AU293" s="157" t="s">
        <v>76</v>
      </c>
      <c r="AY293" s="149" t="s">
        <v>141</v>
      </c>
      <c r="BK293" s="158">
        <f>SUM(BK294:BK305)</f>
        <v>0</v>
      </c>
    </row>
    <row r="294" spans="1:65" s="2" customFormat="1" ht="24.2" customHeight="1">
      <c r="A294" s="32"/>
      <c r="B294" s="126"/>
      <c r="C294" s="161" t="s">
        <v>492</v>
      </c>
      <c r="D294" s="161" t="s">
        <v>144</v>
      </c>
      <c r="E294" s="162" t="s">
        <v>493</v>
      </c>
      <c r="F294" s="163" t="s">
        <v>494</v>
      </c>
      <c r="G294" s="164" t="s">
        <v>147</v>
      </c>
      <c r="H294" s="165">
        <v>12</v>
      </c>
      <c r="I294" s="166"/>
      <c r="J294" s="167">
        <f>ROUND(I294*H294,2)</f>
        <v>0</v>
      </c>
      <c r="K294" s="168"/>
      <c r="L294" s="33"/>
      <c r="M294" s="169" t="s">
        <v>1</v>
      </c>
      <c r="N294" s="170" t="s">
        <v>37</v>
      </c>
      <c r="O294" s="61"/>
      <c r="P294" s="171">
        <f>O294*H294</f>
        <v>0</v>
      </c>
      <c r="Q294" s="171">
        <v>0</v>
      </c>
      <c r="R294" s="171">
        <f>Q294*H294</f>
        <v>0</v>
      </c>
      <c r="S294" s="171">
        <v>0.008</v>
      </c>
      <c r="T294" s="172">
        <f>S294*H294</f>
        <v>0.096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3" t="s">
        <v>461</v>
      </c>
      <c r="AT294" s="173" t="s">
        <v>144</v>
      </c>
      <c r="AU294" s="173" t="s">
        <v>80</v>
      </c>
      <c r="AY294" s="17" t="s">
        <v>141</v>
      </c>
      <c r="BE294" s="174">
        <f>IF(N294="základná",J294,0)</f>
        <v>0</v>
      </c>
      <c r="BF294" s="174">
        <f>IF(N294="znížená",J294,0)</f>
        <v>0</v>
      </c>
      <c r="BG294" s="174">
        <f>IF(N294="zákl. prenesená",J294,0)</f>
        <v>0</v>
      </c>
      <c r="BH294" s="174">
        <f>IF(N294="zníž. prenesená",J294,0)</f>
        <v>0</v>
      </c>
      <c r="BI294" s="174">
        <f>IF(N294="nulová",J294,0)</f>
        <v>0</v>
      </c>
      <c r="BJ294" s="17" t="s">
        <v>80</v>
      </c>
      <c r="BK294" s="174">
        <f>ROUND(I294*H294,2)</f>
        <v>0</v>
      </c>
      <c r="BL294" s="17" t="s">
        <v>461</v>
      </c>
      <c r="BM294" s="173" t="s">
        <v>495</v>
      </c>
    </row>
    <row r="295" spans="2:51" s="13" customFormat="1" ht="10.35">
      <c r="B295" s="175"/>
      <c r="D295" s="176" t="s">
        <v>154</v>
      </c>
      <c r="E295" s="177" t="s">
        <v>1</v>
      </c>
      <c r="F295" s="178" t="s">
        <v>496</v>
      </c>
      <c r="H295" s="179">
        <v>12</v>
      </c>
      <c r="I295" s="180"/>
      <c r="L295" s="175"/>
      <c r="M295" s="181"/>
      <c r="N295" s="182"/>
      <c r="O295" s="182"/>
      <c r="P295" s="182"/>
      <c r="Q295" s="182"/>
      <c r="R295" s="182"/>
      <c r="S295" s="182"/>
      <c r="T295" s="183"/>
      <c r="AT295" s="177" t="s">
        <v>154</v>
      </c>
      <c r="AU295" s="177" t="s">
        <v>80</v>
      </c>
      <c r="AV295" s="13" t="s">
        <v>80</v>
      </c>
      <c r="AW295" s="13" t="s">
        <v>28</v>
      </c>
      <c r="AX295" s="13" t="s">
        <v>76</v>
      </c>
      <c r="AY295" s="177" t="s">
        <v>141</v>
      </c>
    </row>
    <row r="296" spans="1:65" s="2" customFormat="1" ht="16.5" customHeight="1">
      <c r="A296" s="32"/>
      <c r="B296" s="126"/>
      <c r="C296" s="161" t="s">
        <v>497</v>
      </c>
      <c r="D296" s="161" t="s">
        <v>144</v>
      </c>
      <c r="E296" s="162" t="s">
        <v>498</v>
      </c>
      <c r="F296" s="163" t="s">
        <v>499</v>
      </c>
      <c r="G296" s="164" t="s">
        <v>147</v>
      </c>
      <c r="H296" s="165">
        <v>6</v>
      </c>
      <c r="I296" s="166"/>
      <c r="J296" s="167">
        <f>ROUND(I296*H296,2)</f>
        <v>0</v>
      </c>
      <c r="K296" s="168"/>
      <c r="L296" s="33"/>
      <c r="M296" s="169" t="s">
        <v>1</v>
      </c>
      <c r="N296" s="170" t="s">
        <v>37</v>
      </c>
      <c r="O296" s="61"/>
      <c r="P296" s="171">
        <f>O296*H296</f>
        <v>0</v>
      </c>
      <c r="Q296" s="171">
        <v>0</v>
      </c>
      <c r="R296" s="171">
        <f>Q296*H296</f>
        <v>0</v>
      </c>
      <c r="S296" s="171">
        <v>0.0001</v>
      </c>
      <c r="T296" s="172">
        <f>S296*H296</f>
        <v>0.0006000000000000001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3" t="s">
        <v>461</v>
      </c>
      <c r="AT296" s="173" t="s">
        <v>144</v>
      </c>
      <c r="AU296" s="173" t="s">
        <v>80</v>
      </c>
      <c r="AY296" s="17" t="s">
        <v>141</v>
      </c>
      <c r="BE296" s="174">
        <f>IF(N296="základná",J296,0)</f>
        <v>0</v>
      </c>
      <c r="BF296" s="174">
        <f>IF(N296="znížená",J296,0)</f>
        <v>0</v>
      </c>
      <c r="BG296" s="174">
        <f>IF(N296="zákl. prenesená",J296,0)</f>
        <v>0</v>
      </c>
      <c r="BH296" s="174">
        <f>IF(N296="zníž. prenesená",J296,0)</f>
        <v>0</v>
      </c>
      <c r="BI296" s="174">
        <f>IF(N296="nulová",J296,0)</f>
        <v>0</v>
      </c>
      <c r="BJ296" s="17" t="s">
        <v>80</v>
      </c>
      <c r="BK296" s="174">
        <f>ROUND(I296*H296,2)</f>
        <v>0</v>
      </c>
      <c r="BL296" s="17" t="s">
        <v>461</v>
      </c>
      <c r="BM296" s="173" t="s">
        <v>500</v>
      </c>
    </row>
    <row r="297" spans="2:51" s="13" customFormat="1" ht="10.35">
      <c r="B297" s="175"/>
      <c r="D297" s="176" t="s">
        <v>154</v>
      </c>
      <c r="E297" s="177" t="s">
        <v>1</v>
      </c>
      <c r="F297" s="178" t="s">
        <v>501</v>
      </c>
      <c r="H297" s="179">
        <v>6</v>
      </c>
      <c r="I297" s="180"/>
      <c r="L297" s="175"/>
      <c r="M297" s="181"/>
      <c r="N297" s="182"/>
      <c r="O297" s="182"/>
      <c r="P297" s="182"/>
      <c r="Q297" s="182"/>
      <c r="R297" s="182"/>
      <c r="S297" s="182"/>
      <c r="T297" s="183"/>
      <c r="AT297" s="177" t="s">
        <v>154</v>
      </c>
      <c r="AU297" s="177" t="s">
        <v>80</v>
      </c>
      <c r="AV297" s="13" t="s">
        <v>80</v>
      </c>
      <c r="AW297" s="13" t="s">
        <v>28</v>
      </c>
      <c r="AX297" s="13" t="s">
        <v>76</v>
      </c>
      <c r="AY297" s="177" t="s">
        <v>141</v>
      </c>
    </row>
    <row r="298" spans="1:65" s="2" customFormat="1" ht="21.75" customHeight="1">
      <c r="A298" s="32"/>
      <c r="B298" s="126"/>
      <c r="C298" s="161" t="s">
        <v>502</v>
      </c>
      <c r="D298" s="161" t="s">
        <v>144</v>
      </c>
      <c r="E298" s="162" t="s">
        <v>503</v>
      </c>
      <c r="F298" s="163" t="s">
        <v>504</v>
      </c>
      <c r="G298" s="164" t="s">
        <v>147</v>
      </c>
      <c r="H298" s="165">
        <v>12</v>
      </c>
      <c r="I298" s="166"/>
      <c r="J298" s="167">
        <f>ROUND(I298*H298,2)</f>
        <v>0</v>
      </c>
      <c r="K298" s="168"/>
      <c r="L298" s="33"/>
      <c r="M298" s="169" t="s">
        <v>1</v>
      </c>
      <c r="N298" s="170" t="s">
        <v>37</v>
      </c>
      <c r="O298" s="61"/>
      <c r="P298" s="171">
        <f>O298*H298</f>
        <v>0</v>
      </c>
      <c r="Q298" s="171">
        <v>0</v>
      </c>
      <c r="R298" s="171">
        <f>Q298*H298</f>
        <v>0</v>
      </c>
      <c r="S298" s="171">
        <v>0</v>
      </c>
      <c r="T298" s="172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3" t="s">
        <v>461</v>
      </c>
      <c r="AT298" s="173" t="s">
        <v>144</v>
      </c>
      <c r="AU298" s="173" t="s">
        <v>80</v>
      </c>
      <c r="AY298" s="17" t="s">
        <v>141</v>
      </c>
      <c r="BE298" s="174">
        <f>IF(N298="základná",J298,0)</f>
        <v>0</v>
      </c>
      <c r="BF298" s="174">
        <f>IF(N298="znížená",J298,0)</f>
        <v>0</v>
      </c>
      <c r="BG298" s="174">
        <f>IF(N298="zákl. prenesená",J298,0)</f>
        <v>0</v>
      </c>
      <c r="BH298" s="174">
        <f>IF(N298="zníž. prenesená",J298,0)</f>
        <v>0</v>
      </c>
      <c r="BI298" s="174">
        <f>IF(N298="nulová",J298,0)</f>
        <v>0</v>
      </c>
      <c r="BJ298" s="17" t="s">
        <v>80</v>
      </c>
      <c r="BK298" s="174">
        <f>ROUND(I298*H298,2)</f>
        <v>0</v>
      </c>
      <c r="BL298" s="17" t="s">
        <v>461</v>
      </c>
      <c r="BM298" s="173" t="s">
        <v>505</v>
      </c>
    </row>
    <row r="299" spans="2:51" s="13" customFormat="1" ht="10.35">
      <c r="B299" s="175"/>
      <c r="D299" s="176" t="s">
        <v>154</v>
      </c>
      <c r="E299" s="177" t="s">
        <v>1</v>
      </c>
      <c r="F299" s="178" t="s">
        <v>197</v>
      </c>
      <c r="H299" s="179">
        <v>12</v>
      </c>
      <c r="I299" s="180"/>
      <c r="L299" s="175"/>
      <c r="M299" s="181"/>
      <c r="N299" s="182"/>
      <c r="O299" s="182"/>
      <c r="P299" s="182"/>
      <c r="Q299" s="182"/>
      <c r="R299" s="182"/>
      <c r="S299" s="182"/>
      <c r="T299" s="183"/>
      <c r="AT299" s="177" t="s">
        <v>154</v>
      </c>
      <c r="AU299" s="177" t="s">
        <v>80</v>
      </c>
      <c r="AV299" s="13" t="s">
        <v>80</v>
      </c>
      <c r="AW299" s="13" t="s">
        <v>28</v>
      </c>
      <c r="AX299" s="13" t="s">
        <v>76</v>
      </c>
      <c r="AY299" s="177" t="s">
        <v>141</v>
      </c>
    </row>
    <row r="300" spans="1:65" s="2" customFormat="1" ht="37.85" customHeight="1">
      <c r="A300" s="32"/>
      <c r="B300" s="126"/>
      <c r="C300" s="184" t="s">
        <v>506</v>
      </c>
      <c r="D300" s="184" t="s">
        <v>163</v>
      </c>
      <c r="E300" s="185" t="s">
        <v>507</v>
      </c>
      <c r="F300" s="186" t="s">
        <v>508</v>
      </c>
      <c r="G300" s="187" t="s">
        <v>161</v>
      </c>
      <c r="H300" s="188">
        <v>8</v>
      </c>
      <c r="I300" s="189"/>
      <c r="J300" s="190">
        <f>ROUND(I300*H300,2)</f>
        <v>0</v>
      </c>
      <c r="K300" s="191"/>
      <c r="L300" s="192"/>
      <c r="M300" s="193" t="s">
        <v>1</v>
      </c>
      <c r="N300" s="194" t="s">
        <v>37</v>
      </c>
      <c r="O300" s="61"/>
      <c r="P300" s="171">
        <f>O300*H300</f>
        <v>0</v>
      </c>
      <c r="Q300" s="171">
        <v>0</v>
      </c>
      <c r="R300" s="171">
        <f>Q300*H300</f>
        <v>0</v>
      </c>
      <c r="S300" s="171">
        <v>0</v>
      </c>
      <c r="T300" s="172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3" t="s">
        <v>509</v>
      </c>
      <c r="AT300" s="173" t="s">
        <v>163</v>
      </c>
      <c r="AU300" s="173" t="s">
        <v>80</v>
      </c>
      <c r="AY300" s="17" t="s">
        <v>141</v>
      </c>
      <c r="BE300" s="174">
        <f>IF(N300="základná",J300,0)</f>
        <v>0</v>
      </c>
      <c r="BF300" s="174">
        <f>IF(N300="znížená",J300,0)</f>
        <v>0</v>
      </c>
      <c r="BG300" s="174">
        <f>IF(N300="zákl. prenesená",J300,0)</f>
        <v>0</v>
      </c>
      <c r="BH300" s="174">
        <f>IF(N300="zníž. prenesená",J300,0)</f>
        <v>0</v>
      </c>
      <c r="BI300" s="174">
        <f>IF(N300="nulová",J300,0)</f>
        <v>0</v>
      </c>
      <c r="BJ300" s="17" t="s">
        <v>80</v>
      </c>
      <c r="BK300" s="174">
        <f>ROUND(I300*H300,2)</f>
        <v>0</v>
      </c>
      <c r="BL300" s="17" t="s">
        <v>461</v>
      </c>
      <c r="BM300" s="173" t="s">
        <v>510</v>
      </c>
    </row>
    <row r="301" spans="1:65" s="2" customFormat="1" ht="37.85" customHeight="1">
      <c r="A301" s="32"/>
      <c r="B301" s="126"/>
      <c r="C301" s="184" t="s">
        <v>511</v>
      </c>
      <c r="D301" s="184" t="s">
        <v>163</v>
      </c>
      <c r="E301" s="185" t="s">
        <v>512</v>
      </c>
      <c r="F301" s="186" t="s">
        <v>513</v>
      </c>
      <c r="G301" s="187" t="s">
        <v>161</v>
      </c>
      <c r="H301" s="188">
        <v>4</v>
      </c>
      <c r="I301" s="189"/>
      <c r="J301" s="190">
        <f>ROUND(I301*H301,2)</f>
        <v>0</v>
      </c>
      <c r="K301" s="191"/>
      <c r="L301" s="192"/>
      <c r="M301" s="193" t="s">
        <v>1</v>
      </c>
      <c r="N301" s="194" t="s">
        <v>37</v>
      </c>
      <c r="O301" s="61"/>
      <c r="P301" s="171">
        <f>O301*H301</f>
        <v>0</v>
      </c>
      <c r="Q301" s="171">
        <v>0</v>
      </c>
      <c r="R301" s="171">
        <f>Q301*H301</f>
        <v>0</v>
      </c>
      <c r="S301" s="171">
        <v>0</v>
      </c>
      <c r="T301" s="172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3" t="s">
        <v>509</v>
      </c>
      <c r="AT301" s="173" t="s">
        <v>163</v>
      </c>
      <c r="AU301" s="173" t="s">
        <v>80</v>
      </c>
      <c r="AY301" s="17" t="s">
        <v>141</v>
      </c>
      <c r="BE301" s="174">
        <f>IF(N301="základná",J301,0)</f>
        <v>0</v>
      </c>
      <c r="BF301" s="174">
        <f>IF(N301="znížená",J301,0)</f>
        <v>0</v>
      </c>
      <c r="BG301" s="174">
        <f>IF(N301="zákl. prenesená",J301,0)</f>
        <v>0</v>
      </c>
      <c r="BH301" s="174">
        <f>IF(N301="zníž. prenesená",J301,0)</f>
        <v>0</v>
      </c>
      <c r="BI301" s="174">
        <f>IF(N301="nulová",J301,0)</f>
        <v>0</v>
      </c>
      <c r="BJ301" s="17" t="s">
        <v>80</v>
      </c>
      <c r="BK301" s="174">
        <f>ROUND(I301*H301,2)</f>
        <v>0</v>
      </c>
      <c r="BL301" s="17" t="s">
        <v>461</v>
      </c>
      <c r="BM301" s="173" t="s">
        <v>514</v>
      </c>
    </row>
    <row r="302" spans="1:65" s="2" customFormat="1" ht="16.5" customHeight="1">
      <c r="A302" s="32"/>
      <c r="B302" s="126"/>
      <c r="C302" s="161" t="s">
        <v>515</v>
      </c>
      <c r="D302" s="161" t="s">
        <v>144</v>
      </c>
      <c r="E302" s="162" t="s">
        <v>516</v>
      </c>
      <c r="F302" s="163" t="s">
        <v>517</v>
      </c>
      <c r="G302" s="164" t="s">
        <v>147</v>
      </c>
      <c r="H302" s="165">
        <v>3</v>
      </c>
      <c r="I302" s="166"/>
      <c r="J302" s="167">
        <f>ROUND(I302*H302,2)</f>
        <v>0</v>
      </c>
      <c r="K302" s="168"/>
      <c r="L302" s="33"/>
      <c r="M302" s="169" t="s">
        <v>1</v>
      </c>
      <c r="N302" s="170" t="s">
        <v>37</v>
      </c>
      <c r="O302" s="61"/>
      <c r="P302" s="171">
        <f>O302*H302</f>
        <v>0</v>
      </c>
      <c r="Q302" s="171">
        <v>0</v>
      </c>
      <c r="R302" s="171">
        <f>Q302*H302</f>
        <v>0</v>
      </c>
      <c r="S302" s="171">
        <v>0</v>
      </c>
      <c r="T302" s="17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3" t="s">
        <v>461</v>
      </c>
      <c r="AT302" s="173" t="s">
        <v>144</v>
      </c>
      <c r="AU302" s="173" t="s">
        <v>80</v>
      </c>
      <c r="AY302" s="17" t="s">
        <v>141</v>
      </c>
      <c r="BE302" s="174">
        <f>IF(N302="základná",J302,0)</f>
        <v>0</v>
      </c>
      <c r="BF302" s="174">
        <f>IF(N302="znížená",J302,0)</f>
        <v>0</v>
      </c>
      <c r="BG302" s="174">
        <f>IF(N302="zákl. prenesená",J302,0)</f>
        <v>0</v>
      </c>
      <c r="BH302" s="174">
        <f>IF(N302="zníž. prenesená",J302,0)</f>
        <v>0</v>
      </c>
      <c r="BI302" s="174">
        <f>IF(N302="nulová",J302,0)</f>
        <v>0</v>
      </c>
      <c r="BJ302" s="17" t="s">
        <v>80</v>
      </c>
      <c r="BK302" s="174">
        <f>ROUND(I302*H302,2)</f>
        <v>0</v>
      </c>
      <c r="BL302" s="17" t="s">
        <v>461</v>
      </c>
      <c r="BM302" s="173" t="s">
        <v>518</v>
      </c>
    </row>
    <row r="303" spans="2:51" s="13" customFormat="1" ht="10.35">
      <c r="B303" s="175"/>
      <c r="D303" s="176" t="s">
        <v>154</v>
      </c>
      <c r="E303" s="177" t="s">
        <v>1</v>
      </c>
      <c r="F303" s="178" t="s">
        <v>158</v>
      </c>
      <c r="H303" s="179">
        <v>3</v>
      </c>
      <c r="I303" s="180"/>
      <c r="L303" s="175"/>
      <c r="M303" s="181"/>
      <c r="N303" s="182"/>
      <c r="O303" s="182"/>
      <c r="P303" s="182"/>
      <c r="Q303" s="182"/>
      <c r="R303" s="182"/>
      <c r="S303" s="182"/>
      <c r="T303" s="183"/>
      <c r="AT303" s="177" t="s">
        <v>154</v>
      </c>
      <c r="AU303" s="177" t="s">
        <v>80</v>
      </c>
      <c r="AV303" s="13" t="s">
        <v>80</v>
      </c>
      <c r="AW303" s="13" t="s">
        <v>28</v>
      </c>
      <c r="AX303" s="13" t="s">
        <v>76</v>
      </c>
      <c r="AY303" s="177" t="s">
        <v>141</v>
      </c>
    </row>
    <row r="304" spans="1:65" s="2" customFormat="1" ht="16.5" customHeight="1">
      <c r="A304" s="32"/>
      <c r="B304" s="126"/>
      <c r="C304" s="161" t="s">
        <v>519</v>
      </c>
      <c r="D304" s="161" t="s">
        <v>144</v>
      </c>
      <c r="E304" s="162" t="s">
        <v>520</v>
      </c>
      <c r="F304" s="163" t="s">
        <v>521</v>
      </c>
      <c r="G304" s="164" t="s">
        <v>147</v>
      </c>
      <c r="H304" s="165">
        <v>3</v>
      </c>
      <c r="I304" s="166"/>
      <c r="J304" s="167">
        <f>ROUND(I304*H304,2)</f>
        <v>0</v>
      </c>
      <c r="K304" s="168"/>
      <c r="L304" s="33"/>
      <c r="M304" s="169" t="s">
        <v>1</v>
      </c>
      <c r="N304" s="170" t="s">
        <v>37</v>
      </c>
      <c r="O304" s="61"/>
      <c r="P304" s="171">
        <f>O304*H304</f>
        <v>0</v>
      </c>
      <c r="Q304" s="171">
        <v>0</v>
      </c>
      <c r="R304" s="171">
        <f>Q304*H304</f>
        <v>0</v>
      </c>
      <c r="S304" s="171">
        <v>0</v>
      </c>
      <c r="T304" s="172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3" t="s">
        <v>461</v>
      </c>
      <c r="AT304" s="173" t="s">
        <v>144</v>
      </c>
      <c r="AU304" s="173" t="s">
        <v>80</v>
      </c>
      <c r="AY304" s="17" t="s">
        <v>141</v>
      </c>
      <c r="BE304" s="174">
        <f>IF(N304="základná",J304,0)</f>
        <v>0</v>
      </c>
      <c r="BF304" s="174">
        <f>IF(N304="znížená",J304,0)</f>
        <v>0</v>
      </c>
      <c r="BG304" s="174">
        <f>IF(N304="zákl. prenesená",J304,0)</f>
        <v>0</v>
      </c>
      <c r="BH304" s="174">
        <f>IF(N304="zníž. prenesená",J304,0)</f>
        <v>0</v>
      </c>
      <c r="BI304" s="174">
        <f>IF(N304="nulová",J304,0)</f>
        <v>0</v>
      </c>
      <c r="BJ304" s="17" t="s">
        <v>80</v>
      </c>
      <c r="BK304" s="174">
        <f>ROUND(I304*H304,2)</f>
        <v>0</v>
      </c>
      <c r="BL304" s="17" t="s">
        <v>461</v>
      </c>
      <c r="BM304" s="173" t="s">
        <v>522</v>
      </c>
    </row>
    <row r="305" spans="2:51" s="13" customFormat="1" ht="10.35">
      <c r="B305" s="175"/>
      <c r="D305" s="176" t="s">
        <v>154</v>
      </c>
      <c r="E305" s="177" t="s">
        <v>1</v>
      </c>
      <c r="F305" s="178" t="s">
        <v>158</v>
      </c>
      <c r="H305" s="179">
        <v>3</v>
      </c>
      <c r="I305" s="180"/>
      <c r="L305" s="175"/>
      <c r="M305" s="212"/>
      <c r="N305" s="213"/>
      <c r="O305" s="213"/>
      <c r="P305" s="213"/>
      <c r="Q305" s="213"/>
      <c r="R305" s="213"/>
      <c r="S305" s="213"/>
      <c r="T305" s="214"/>
      <c r="AT305" s="177" t="s">
        <v>154</v>
      </c>
      <c r="AU305" s="177" t="s">
        <v>80</v>
      </c>
      <c r="AV305" s="13" t="s">
        <v>80</v>
      </c>
      <c r="AW305" s="13" t="s">
        <v>28</v>
      </c>
      <c r="AX305" s="13" t="s">
        <v>76</v>
      </c>
      <c r="AY305" s="177" t="s">
        <v>141</v>
      </c>
    </row>
    <row r="306" spans="1:31" s="2" customFormat="1" ht="6.95" customHeight="1">
      <c r="A306" s="32"/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33"/>
      <c r="M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</row>
  </sheetData>
  <autoFilter ref="C136:K305"/>
  <mergeCells count="11">
    <mergeCell ref="L2:V2"/>
    <mergeCell ref="D114:F114"/>
    <mergeCell ref="D115:F115"/>
    <mergeCell ref="D116:F116"/>
    <mergeCell ref="D117:F117"/>
    <mergeCell ref="E129:H129"/>
    <mergeCell ref="E7:H7"/>
    <mergeCell ref="E16:H16"/>
    <mergeCell ref="E25:H25"/>
    <mergeCell ref="E85:H85"/>
    <mergeCell ref="D113:F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523</v>
      </c>
      <c r="H4" s="20"/>
    </row>
    <row r="5" spans="2:8" s="1" customFormat="1" ht="12" customHeight="1">
      <c r="B5" s="20"/>
      <c r="C5" s="24" t="s">
        <v>12</v>
      </c>
      <c r="D5" s="231" t="s">
        <v>13</v>
      </c>
      <c r="E5" s="227"/>
      <c r="F5" s="227"/>
      <c r="H5" s="20"/>
    </row>
    <row r="6" spans="2:8" s="1" customFormat="1" ht="36.95" customHeight="1">
      <c r="B6" s="20"/>
      <c r="C6" s="26" t="s">
        <v>15</v>
      </c>
      <c r="D6" s="228" t="s">
        <v>16</v>
      </c>
      <c r="E6" s="227"/>
      <c r="F6" s="227"/>
      <c r="H6" s="20"/>
    </row>
    <row r="7" spans="2:8" s="1" customFormat="1" ht="16.5" customHeight="1">
      <c r="B7" s="20"/>
      <c r="C7" s="27" t="s">
        <v>21</v>
      </c>
      <c r="D7" s="58">
        <f>'Rekapitulácia stavby'!AN8</f>
        <v>0</v>
      </c>
      <c r="H7" s="20"/>
    </row>
    <row r="8" spans="1:8" s="2" customFormat="1" ht="10.85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37"/>
      <c r="B9" s="138"/>
      <c r="C9" s="139" t="s">
        <v>52</v>
      </c>
      <c r="D9" s="140" t="s">
        <v>53</v>
      </c>
      <c r="E9" s="140" t="s">
        <v>129</v>
      </c>
      <c r="F9" s="141" t="s">
        <v>524</v>
      </c>
      <c r="G9" s="137"/>
      <c r="H9" s="138"/>
    </row>
    <row r="10" spans="1:8" s="2" customFormat="1" ht="26.45" customHeight="1">
      <c r="A10" s="32"/>
      <c r="B10" s="33"/>
      <c r="C10" s="215" t="s">
        <v>13</v>
      </c>
      <c r="D10" s="215" t="s">
        <v>16</v>
      </c>
      <c r="E10" s="32"/>
      <c r="F10" s="32"/>
      <c r="G10" s="32"/>
      <c r="H10" s="33"/>
    </row>
    <row r="11" spans="1:8" s="2" customFormat="1" ht="16.85" customHeight="1">
      <c r="A11" s="32"/>
      <c r="B11" s="33"/>
      <c r="C11" s="216" t="s">
        <v>81</v>
      </c>
      <c r="D11" s="217" t="s">
        <v>1</v>
      </c>
      <c r="E11" s="218" t="s">
        <v>1</v>
      </c>
      <c r="F11" s="219">
        <v>77.175</v>
      </c>
      <c r="G11" s="32"/>
      <c r="H11" s="33"/>
    </row>
    <row r="12" spans="1:8" s="2" customFormat="1" ht="16.85" customHeight="1">
      <c r="A12" s="32"/>
      <c r="B12" s="33"/>
      <c r="C12" s="220" t="s">
        <v>1</v>
      </c>
      <c r="D12" s="220" t="s">
        <v>263</v>
      </c>
      <c r="E12" s="17" t="s">
        <v>1</v>
      </c>
      <c r="F12" s="221">
        <v>8.1</v>
      </c>
      <c r="G12" s="32"/>
      <c r="H12" s="33"/>
    </row>
    <row r="13" spans="1:8" s="2" customFormat="1" ht="16.85" customHeight="1">
      <c r="A13" s="32"/>
      <c r="B13" s="33"/>
      <c r="C13" s="220" t="s">
        <v>1</v>
      </c>
      <c r="D13" s="220" t="s">
        <v>264</v>
      </c>
      <c r="E13" s="17" t="s">
        <v>1</v>
      </c>
      <c r="F13" s="221">
        <v>51.075</v>
      </c>
      <c r="G13" s="32"/>
      <c r="H13" s="33"/>
    </row>
    <row r="14" spans="1:8" s="2" customFormat="1" ht="16.85" customHeight="1">
      <c r="A14" s="32"/>
      <c r="B14" s="33"/>
      <c r="C14" s="220" t="s">
        <v>1</v>
      </c>
      <c r="D14" s="220" t="s">
        <v>265</v>
      </c>
      <c r="E14" s="17" t="s">
        <v>1</v>
      </c>
      <c r="F14" s="221">
        <v>4.8</v>
      </c>
      <c r="G14" s="32"/>
      <c r="H14" s="33"/>
    </row>
    <row r="15" spans="1:8" s="2" customFormat="1" ht="16.85" customHeight="1">
      <c r="A15" s="32"/>
      <c r="B15" s="33"/>
      <c r="C15" s="220" t="s">
        <v>1</v>
      </c>
      <c r="D15" s="220" t="s">
        <v>267</v>
      </c>
      <c r="E15" s="17" t="s">
        <v>1</v>
      </c>
      <c r="F15" s="221">
        <v>13.2</v>
      </c>
      <c r="G15" s="32"/>
      <c r="H15" s="33"/>
    </row>
    <row r="16" spans="1:8" s="2" customFormat="1" ht="16.85" customHeight="1">
      <c r="A16" s="32"/>
      <c r="B16" s="33"/>
      <c r="C16" s="220" t="s">
        <v>81</v>
      </c>
      <c r="D16" s="220" t="s">
        <v>268</v>
      </c>
      <c r="E16" s="17" t="s">
        <v>1</v>
      </c>
      <c r="F16" s="221">
        <v>77.175</v>
      </c>
      <c r="G16" s="32"/>
      <c r="H16" s="33"/>
    </row>
    <row r="17" spans="1:8" s="2" customFormat="1" ht="16.85" customHeight="1">
      <c r="A17" s="32"/>
      <c r="B17" s="33"/>
      <c r="C17" s="222" t="s">
        <v>525</v>
      </c>
      <c r="D17" s="32"/>
      <c r="E17" s="32"/>
      <c r="F17" s="32"/>
      <c r="G17" s="32"/>
      <c r="H17" s="33"/>
    </row>
    <row r="18" spans="1:8" s="2" customFormat="1" ht="16.85" customHeight="1">
      <c r="A18" s="32"/>
      <c r="B18" s="33"/>
      <c r="C18" s="220" t="s">
        <v>260</v>
      </c>
      <c r="D18" s="220" t="s">
        <v>261</v>
      </c>
      <c r="E18" s="17" t="s">
        <v>152</v>
      </c>
      <c r="F18" s="221">
        <v>77.175</v>
      </c>
      <c r="G18" s="32"/>
      <c r="H18" s="33"/>
    </row>
    <row r="19" spans="1:8" s="2" customFormat="1" ht="16.85" customHeight="1">
      <c r="A19" s="32"/>
      <c r="B19" s="33"/>
      <c r="C19" s="220" t="s">
        <v>270</v>
      </c>
      <c r="D19" s="220" t="s">
        <v>271</v>
      </c>
      <c r="E19" s="17" t="s">
        <v>152</v>
      </c>
      <c r="F19" s="221">
        <v>77.175</v>
      </c>
      <c r="G19" s="32"/>
      <c r="H19" s="33"/>
    </row>
    <row r="20" spans="1:8" s="2" customFormat="1" ht="16.85" customHeight="1">
      <c r="A20" s="32"/>
      <c r="B20" s="33"/>
      <c r="C20" s="220" t="s">
        <v>440</v>
      </c>
      <c r="D20" s="220" t="s">
        <v>441</v>
      </c>
      <c r="E20" s="17" t="s">
        <v>152</v>
      </c>
      <c r="F20" s="221">
        <v>77.175</v>
      </c>
      <c r="G20" s="32"/>
      <c r="H20" s="33"/>
    </row>
    <row r="21" spans="1:8" s="2" customFormat="1" ht="16.85" customHeight="1">
      <c r="A21" s="32"/>
      <c r="B21" s="33"/>
      <c r="C21" s="216" t="s">
        <v>84</v>
      </c>
      <c r="D21" s="217" t="s">
        <v>1</v>
      </c>
      <c r="E21" s="218" t="s">
        <v>1</v>
      </c>
      <c r="F21" s="219">
        <v>137.59</v>
      </c>
      <c r="G21" s="32"/>
      <c r="H21" s="33"/>
    </row>
    <row r="22" spans="1:8" s="2" customFormat="1" ht="16.85" customHeight="1">
      <c r="A22" s="32"/>
      <c r="B22" s="33"/>
      <c r="C22" s="220" t="s">
        <v>1</v>
      </c>
      <c r="D22" s="220" t="s">
        <v>277</v>
      </c>
      <c r="E22" s="17" t="s">
        <v>1</v>
      </c>
      <c r="F22" s="221">
        <v>103.18</v>
      </c>
      <c r="G22" s="32"/>
      <c r="H22" s="33"/>
    </row>
    <row r="23" spans="1:8" s="2" customFormat="1" ht="16.85" customHeight="1">
      <c r="A23" s="32"/>
      <c r="B23" s="33"/>
      <c r="C23" s="220" t="s">
        <v>1</v>
      </c>
      <c r="D23" s="220" t="s">
        <v>278</v>
      </c>
      <c r="E23" s="17" t="s">
        <v>1</v>
      </c>
      <c r="F23" s="221">
        <v>-8.8</v>
      </c>
      <c r="G23" s="32"/>
      <c r="H23" s="33"/>
    </row>
    <row r="24" spans="1:8" s="2" customFormat="1" ht="16.85" customHeight="1">
      <c r="A24" s="32"/>
      <c r="B24" s="33"/>
      <c r="C24" s="220" t="s">
        <v>1</v>
      </c>
      <c r="D24" s="220" t="s">
        <v>279</v>
      </c>
      <c r="E24" s="17" t="s">
        <v>1</v>
      </c>
      <c r="F24" s="221">
        <v>-7.48</v>
      </c>
      <c r="G24" s="32"/>
      <c r="H24" s="33"/>
    </row>
    <row r="25" spans="1:8" s="2" customFormat="1" ht="16.85" customHeight="1">
      <c r="A25" s="32"/>
      <c r="B25" s="33"/>
      <c r="C25" s="220" t="s">
        <v>1</v>
      </c>
      <c r="D25" s="220" t="s">
        <v>280</v>
      </c>
      <c r="E25" s="17" t="s">
        <v>1</v>
      </c>
      <c r="F25" s="221">
        <v>27.37</v>
      </c>
      <c r="G25" s="32"/>
      <c r="H25" s="33"/>
    </row>
    <row r="26" spans="1:8" s="2" customFormat="1" ht="16.85" customHeight="1">
      <c r="A26" s="32"/>
      <c r="B26" s="33"/>
      <c r="C26" s="220" t="s">
        <v>1</v>
      </c>
      <c r="D26" s="220" t="s">
        <v>281</v>
      </c>
      <c r="E26" s="17" t="s">
        <v>1</v>
      </c>
      <c r="F26" s="221">
        <v>23.32</v>
      </c>
      <c r="G26" s="32"/>
      <c r="H26" s="33"/>
    </row>
    <row r="27" spans="1:8" s="2" customFormat="1" ht="16.85" customHeight="1">
      <c r="A27" s="32"/>
      <c r="B27" s="33"/>
      <c r="C27" s="220" t="s">
        <v>84</v>
      </c>
      <c r="D27" s="220" t="s">
        <v>268</v>
      </c>
      <c r="E27" s="17" t="s">
        <v>1</v>
      </c>
      <c r="F27" s="221">
        <v>137.59</v>
      </c>
      <c r="G27" s="32"/>
      <c r="H27" s="33"/>
    </row>
    <row r="28" spans="1:8" s="2" customFormat="1" ht="16.85" customHeight="1">
      <c r="A28" s="32"/>
      <c r="B28" s="33"/>
      <c r="C28" s="216" t="s">
        <v>88</v>
      </c>
      <c r="D28" s="217" t="s">
        <v>1</v>
      </c>
      <c r="E28" s="218" t="s">
        <v>1</v>
      </c>
      <c r="F28" s="219">
        <v>345.763</v>
      </c>
      <c r="G28" s="32"/>
      <c r="H28" s="33"/>
    </row>
    <row r="29" spans="1:8" s="2" customFormat="1" ht="16.85" customHeight="1">
      <c r="A29" s="32"/>
      <c r="B29" s="33"/>
      <c r="C29" s="220" t="s">
        <v>1</v>
      </c>
      <c r="D29" s="220" t="s">
        <v>474</v>
      </c>
      <c r="E29" s="17" t="s">
        <v>1</v>
      </c>
      <c r="F29" s="221">
        <v>214.32</v>
      </c>
      <c r="G29" s="32"/>
      <c r="H29" s="33"/>
    </row>
    <row r="30" spans="1:8" s="2" customFormat="1" ht="16.85" customHeight="1">
      <c r="A30" s="32"/>
      <c r="B30" s="33"/>
      <c r="C30" s="220" t="s">
        <v>1</v>
      </c>
      <c r="D30" s="220" t="s">
        <v>475</v>
      </c>
      <c r="E30" s="17" t="s">
        <v>1</v>
      </c>
      <c r="F30" s="221">
        <v>12.15</v>
      </c>
      <c r="G30" s="32"/>
      <c r="H30" s="33"/>
    </row>
    <row r="31" spans="1:8" s="2" customFormat="1" ht="16.85" customHeight="1">
      <c r="A31" s="32"/>
      <c r="B31" s="33"/>
      <c r="C31" s="220" t="s">
        <v>1</v>
      </c>
      <c r="D31" s="220" t="s">
        <v>476</v>
      </c>
      <c r="E31" s="17" t="s">
        <v>1</v>
      </c>
      <c r="F31" s="221">
        <v>72.96</v>
      </c>
      <c r="G31" s="32"/>
      <c r="H31" s="33"/>
    </row>
    <row r="32" spans="1:8" s="2" customFormat="1" ht="16.85" customHeight="1">
      <c r="A32" s="32"/>
      <c r="B32" s="33"/>
      <c r="C32" s="220" t="s">
        <v>1</v>
      </c>
      <c r="D32" s="220" t="s">
        <v>477</v>
      </c>
      <c r="E32" s="17" t="s">
        <v>1</v>
      </c>
      <c r="F32" s="221">
        <v>17.6</v>
      </c>
      <c r="G32" s="32"/>
      <c r="H32" s="33"/>
    </row>
    <row r="33" spans="1:8" s="2" customFormat="1" ht="20.7">
      <c r="A33" s="32"/>
      <c r="B33" s="33"/>
      <c r="C33" s="220" t="s">
        <v>1</v>
      </c>
      <c r="D33" s="220" t="s">
        <v>478</v>
      </c>
      <c r="E33" s="17" t="s">
        <v>1</v>
      </c>
      <c r="F33" s="221">
        <v>28.733</v>
      </c>
      <c r="G33" s="32"/>
      <c r="H33" s="33"/>
    </row>
    <row r="34" spans="1:8" s="2" customFormat="1" ht="16.85" customHeight="1">
      <c r="A34" s="32"/>
      <c r="B34" s="33"/>
      <c r="C34" s="220" t="s">
        <v>88</v>
      </c>
      <c r="D34" s="220" t="s">
        <v>268</v>
      </c>
      <c r="E34" s="17" t="s">
        <v>1</v>
      </c>
      <c r="F34" s="221">
        <v>345.763</v>
      </c>
      <c r="G34" s="32"/>
      <c r="H34" s="33"/>
    </row>
    <row r="35" spans="1:8" s="2" customFormat="1" ht="16.85" customHeight="1">
      <c r="A35" s="32"/>
      <c r="B35" s="33"/>
      <c r="C35" s="222" t="s">
        <v>525</v>
      </c>
      <c r="D35" s="32"/>
      <c r="E35" s="32"/>
      <c r="F35" s="32"/>
      <c r="G35" s="32"/>
      <c r="H35" s="33"/>
    </row>
    <row r="36" spans="1:8" s="2" customFormat="1" ht="20.7">
      <c r="A36" s="32"/>
      <c r="B36" s="33"/>
      <c r="C36" s="220" t="s">
        <v>471</v>
      </c>
      <c r="D36" s="220" t="s">
        <v>472</v>
      </c>
      <c r="E36" s="17" t="s">
        <v>152</v>
      </c>
      <c r="F36" s="221">
        <v>345.763</v>
      </c>
      <c r="G36" s="32"/>
      <c r="H36" s="33"/>
    </row>
    <row r="37" spans="1:8" s="2" customFormat="1" ht="16.85" customHeight="1">
      <c r="A37" s="32"/>
      <c r="B37" s="33"/>
      <c r="C37" s="220" t="s">
        <v>446</v>
      </c>
      <c r="D37" s="220" t="s">
        <v>447</v>
      </c>
      <c r="E37" s="17" t="s">
        <v>152</v>
      </c>
      <c r="F37" s="221">
        <v>345.763</v>
      </c>
      <c r="G37" s="32"/>
      <c r="H37" s="33"/>
    </row>
    <row r="38" spans="1:8" s="2" customFormat="1" ht="16.85" customHeight="1">
      <c r="A38" s="32"/>
      <c r="B38" s="33"/>
      <c r="C38" s="220" t="s">
        <v>450</v>
      </c>
      <c r="D38" s="220" t="s">
        <v>451</v>
      </c>
      <c r="E38" s="17" t="s">
        <v>152</v>
      </c>
      <c r="F38" s="221">
        <v>345.763</v>
      </c>
      <c r="G38" s="32"/>
      <c r="H38" s="33"/>
    </row>
    <row r="39" spans="1:8" s="2" customFormat="1" ht="16.85" customHeight="1">
      <c r="A39" s="32"/>
      <c r="B39" s="33"/>
      <c r="C39" s="220" t="s">
        <v>454</v>
      </c>
      <c r="D39" s="220" t="s">
        <v>455</v>
      </c>
      <c r="E39" s="17" t="s">
        <v>152</v>
      </c>
      <c r="F39" s="221">
        <v>345.763</v>
      </c>
      <c r="G39" s="32"/>
      <c r="H39" s="33"/>
    </row>
    <row r="40" spans="1:8" s="2" customFormat="1" ht="16.85" customHeight="1">
      <c r="A40" s="32"/>
      <c r="B40" s="33"/>
      <c r="C40" s="220" t="s">
        <v>458</v>
      </c>
      <c r="D40" s="220" t="s">
        <v>459</v>
      </c>
      <c r="E40" s="17" t="s">
        <v>152</v>
      </c>
      <c r="F40" s="221">
        <v>345.763</v>
      </c>
      <c r="G40" s="32"/>
      <c r="H40" s="33"/>
    </row>
    <row r="41" spans="1:8" s="2" customFormat="1" ht="16.85" customHeight="1">
      <c r="A41" s="32"/>
      <c r="B41" s="33"/>
      <c r="C41" s="220" t="s">
        <v>480</v>
      </c>
      <c r="D41" s="220" t="s">
        <v>481</v>
      </c>
      <c r="E41" s="17" t="s">
        <v>152</v>
      </c>
      <c r="F41" s="221">
        <v>34.576</v>
      </c>
      <c r="G41" s="32"/>
      <c r="H41" s="33"/>
    </row>
    <row r="42" spans="1:8" s="2" customFormat="1" ht="16.85" customHeight="1">
      <c r="A42" s="32"/>
      <c r="B42" s="33"/>
      <c r="C42" s="220" t="s">
        <v>485</v>
      </c>
      <c r="D42" s="220" t="s">
        <v>486</v>
      </c>
      <c r="E42" s="17" t="s">
        <v>152</v>
      </c>
      <c r="F42" s="221">
        <v>17.288</v>
      </c>
      <c r="G42" s="32"/>
      <c r="H42" s="33"/>
    </row>
    <row r="43" spans="1:8" s="2" customFormat="1" ht="16.85" customHeight="1">
      <c r="A43" s="32"/>
      <c r="B43" s="33"/>
      <c r="C43" s="216" t="s">
        <v>90</v>
      </c>
      <c r="D43" s="217" t="s">
        <v>1</v>
      </c>
      <c r="E43" s="218" t="s">
        <v>1</v>
      </c>
      <c r="F43" s="219">
        <v>62.08</v>
      </c>
      <c r="G43" s="32"/>
      <c r="H43" s="33"/>
    </row>
    <row r="44" spans="1:8" s="2" customFormat="1" ht="16.85" customHeight="1">
      <c r="A44" s="32"/>
      <c r="B44" s="33"/>
      <c r="C44" s="220" t="s">
        <v>1</v>
      </c>
      <c r="D44" s="220" t="s">
        <v>435</v>
      </c>
      <c r="E44" s="17" t="s">
        <v>1</v>
      </c>
      <c r="F44" s="221">
        <v>46.08</v>
      </c>
      <c r="G44" s="32"/>
      <c r="H44" s="33"/>
    </row>
    <row r="45" spans="1:8" s="2" customFormat="1" ht="16.85" customHeight="1">
      <c r="A45" s="32"/>
      <c r="B45" s="33"/>
      <c r="C45" s="220" t="s">
        <v>1</v>
      </c>
      <c r="D45" s="220" t="s">
        <v>436</v>
      </c>
      <c r="E45" s="17" t="s">
        <v>1</v>
      </c>
      <c r="F45" s="221">
        <v>12.5</v>
      </c>
      <c r="G45" s="32"/>
      <c r="H45" s="33"/>
    </row>
    <row r="46" spans="1:8" s="2" customFormat="1" ht="16.85" customHeight="1">
      <c r="A46" s="32"/>
      <c r="B46" s="33"/>
      <c r="C46" s="220" t="s">
        <v>1</v>
      </c>
      <c r="D46" s="220" t="s">
        <v>437</v>
      </c>
      <c r="E46" s="17" t="s">
        <v>1</v>
      </c>
      <c r="F46" s="221">
        <v>1.5</v>
      </c>
      <c r="G46" s="32"/>
      <c r="H46" s="33"/>
    </row>
    <row r="47" spans="1:8" s="2" customFormat="1" ht="16.85" customHeight="1">
      <c r="A47" s="32"/>
      <c r="B47" s="33"/>
      <c r="C47" s="220" t="s">
        <v>1</v>
      </c>
      <c r="D47" s="220" t="s">
        <v>438</v>
      </c>
      <c r="E47" s="17" t="s">
        <v>1</v>
      </c>
      <c r="F47" s="221">
        <v>2</v>
      </c>
      <c r="G47" s="32"/>
      <c r="H47" s="33"/>
    </row>
    <row r="48" spans="1:8" s="2" customFormat="1" ht="16.85" customHeight="1">
      <c r="A48" s="32"/>
      <c r="B48" s="33"/>
      <c r="C48" s="220" t="s">
        <v>90</v>
      </c>
      <c r="D48" s="220" t="s">
        <v>268</v>
      </c>
      <c r="E48" s="17" t="s">
        <v>1</v>
      </c>
      <c r="F48" s="221">
        <v>62.08</v>
      </c>
      <c r="G48" s="32"/>
      <c r="H48" s="33"/>
    </row>
    <row r="49" spans="1:8" s="2" customFormat="1" ht="16.85" customHeight="1">
      <c r="A49" s="32"/>
      <c r="B49" s="33"/>
      <c r="C49" s="222" t="s">
        <v>525</v>
      </c>
      <c r="D49" s="32"/>
      <c r="E49" s="32"/>
      <c r="F49" s="32"/>
      <c r="G49" s="32"/>
      <c r="H49" s="33"/>
    </row>
    <row r="50" spans="1:8" s="2" customFormat="1" ht="16.85" customHeight="1">
      <c r="A50" s="32"/>
      <c r="B50" s="33"/>
      <c r="C50" s="220" t="s">
        <v>432</v>
      </c>
      <c r="D50" s="220" t="s">
        <v>433</v>
      </c>
      <c r="E50" s="17" t="s">
        <v>152</v>
      </c>
      <c r="F50" s="221">
        <v>62.08</v>
      </c>
      <c r="G50" s="32"/>
      <c r="H50" s="33"/>
    </row>
    <row r="51" spans="1:8" s="2" customFormat="1" ht="16.85" customHeight="1">
      <c r="A51" s="32"/>
      <c r="B51" s="33"/>
      <c r="C51" s="220" t="s">
        <v>428</v>
      </c>
      <c r="D51" s="220" t="s">
        <v>429</v>
      </c>
      <c r="E51" s="17" t="s">
        <v>152</v>
      </c>
      <c r="F51" s="221">
        <v>62.08</v>
      </c>
      <c r="G51" s="32"/>
      <c r="H51" s="33"/>
    </row>
    <row r="52" spans="1:8" s="2" customFormat="1" ht="16.85" customHeight="1">
      <c r="A52" s="32"/>
      <c r="B52" s="33"/>
      <c r="C52" s="216" t="s">
        <v>78</v>
      </c>
      <c r="D52" s="217" t="s">
        <v>1</v>
      </c>
      <c r="E52" s="218" t="s">
        <v>1</v>
      </c>
      <c r="F52" s="219">
        <v>23.8</v>
      </c>
      <c r="G52" s="32"/>
      <c r="H52" s="33"/>
    </row>
    <row r="53" spans="1:8" s="2" customFormat="1" ht="16.85" customHeight="1">
      <c r="A53" s="32"/>
      <c r="B53" s="33"/>
      <c r="C53" s="220" t="s">
        <v>1</v>
      </c>
      <c r="D53" s="220" t="s">
        <v>314</v>
      </c>
      <c r="E53" s="17" t="s">
        <v>1</v>
      </c>
      <c r="F53" s="221">
        <v>23.8</v>
      </c>
      <c r="G53" s="32"/>
      <c r="H53" s="33"/>
    </row>
    <row r="54" spans="1:8" s="2" customFormat="1" ht="16.85" customHeight="1">
      <c r="A54" s="32"/>
      <c r="B54" s="33"/>
      <c r="C54" s="220" t="s">
        <v>78</v>
      </c>
      <c r="D54" s="220" t="s">
        <v>268</v>
      </c>
      <c r="E54" s="17" t="s">
        <v>1</v>
      </c>
      <c r="F54" s="221">
        <v>23.8</v>
      </c>
      <c r="G54" s="32"/>
      <c r="H54" s="33"/>
    </row>
    <row r="55" spans="1:8" s="2" customFormat="1" ht="16.85" customHeight="1">
      <c r="A55" s="32"/>
      <c r="B55" s="33"/>
      <c r="C55" s="222" t="s">
        <v>525</v>
      </c>
      <c r="D55" s="32"/>
      <c r="E55" s="32"/>
      <c r="F55" s="32"/>
      <c r="G55" s="32"/>
      <c r="H55" s="33"/>
    </row>
    <row r="56" spans="1:8" s="2" customFormat="1" ht="16.85" customHeight="1">
      <c r="A56" s="32"/>
      <c r="B56" s="33"/>
      <c r="C56" s="220" t="s">
        <v>311</v>
      </c>
      <c r="D56" s="220" t="s">
        <v>312</v>
      </c>
      <c r="E56" s="17" t="s">
        <v>238</v>
      </c>
      <c r="F56" s="221">
        <v>23.8</v>
      </c>
      <c r="G56" s="32"/>
      <c r="H56" s="33"/>
    </row>
    <row r="57" spans="1:8" s="2" customFormat="1" ht="31">
      <c r="A57" s="32"/>
      <c r="B57" s="33"/>
      <c r="C57" s="220" t="s">
        <v>315</v>
      </c>
      <c r="D57" s="220" t="s">
        <v>316</v>
      </c>
      <c r="E57" s="17" t="s">
        <v>238</v>
      </c>
      <c r="F57" s="221">
        <v>23.8</v>
      </c>
      <c r="G57" s="32"/>
      <c r="H57" s="33"/>
    </row>
    <row r="58" spans="1:8" s="2" customFormat="1" ht="16.85" customHeight="1">
      <c r="A58" s="32"/>
      <c r="B58" s="33"/>
      <c r="C58" s="216" t="s">
        <v>92</v>
      </c>
      <c r="D58" s="217" t="s">
        <v>93</v>
      </c>
      <c r="E58" s="218" t="s">
        <v>1</v>
      </c>
      <c r="F58" s="219">
        <v>214.32</v>
      </c>
      <c r="G58" s="32"/>
      <c r="H58" s="33"/>
    </row>
    <row r="59" spans="1:8" s="2" customFormat="1" ht="16.85" customHeight="1">
      <c r="A59" s="32"/>
      <c r="B59" s="33"/>
      <c r="C59" s="222" t="s">
        <v>525</v>
      </c>
      <c r="D59" s="32"/>
      <c r="E59" s="32"/>
      <c r="F59" s="32"/>
      <c r="G59" s="32"/>
      <c r="H59" s="33"/>
    </row>
    <row r="60" spans="1:8" s="2" customFormat="1" ht="20.7">
      <c r="A60" s="32"/>
      <c r="B60" s="33"/>
      <c r="C60" s="220" t="s">
        <v>384</v>
      </c>
      <c r="D60" s="220" t="s">
        <v>385</v>
      </c>
      <c r="E60" s="17" t="s">
        <v>152</v>
      </c>
      <c r="F60" s="221">
        <v>214.32</v>
      </c>
      <c r="G60" s="32"/>
      <c r="H60" s="33"/>
    </row>
    <row r="61" spans="1:8" s="2" customFormat="1" ht="16.85" customHeight="1">
      <c r="A61" s="32"/>
      <c r="B61" s="33"/>
      <c r="C61" s="220" t="s">
        <v>388</v>
      </c>
      <c r="D61" s="220" t="s">
        <v>389</v>
      </c>
      <c r="E61" s="17" t="s">
        <v>152</v>
      </c>
      <c r="F61" s="221">
        <v>214.32</v>
      </c>
      <c r="G61" s="32"/>
      <c r="H61" s="33"/>
    </row>
    <row r="62" spans="1:8" s="2" customFormat="1" ht="16.85" customHeight="1">
      <c r="A62" s="32"/>
      <c r="B62" s="33"/>
      <c r="C62" s="220" t="s">
        <v>401</v>
      </c>
      <c r="D62" s="220" t="s">
        <v>402</v>
      </c>
      <c r="E62" s="17" t="s">
        <v>152</v>
      </c>
      <c r="F62" s="221">
        <v>214.32</v>
      </c>
      <c r="G62" s="32"/>
      <c r="H62" s="33"/>
    </row>
    <row r="63" spans="1:8" s="2" customFormat="1" ht="16.85" customHeight="1">
      <c r="A63" s="32"/>
      <c r="B63" s="33"/>
      <c r="C63" s="220" t="s">
        <v>405</v>
      </c>
      <c r="D63" s="220" t="s">
        <v>406</v>
      </c>
      <c r="E63" s="17" t="s">
        <v>152</v>
      </c>
      <c r="F63" s="221">
        <v>214.32</v>
      </c>
      <c r="G63" s="32"/>
      <c r="H63" s="33"/>
    </row>
    <row r="64" spans="1:8" s="2" customFormat="1" ht="16.85" customHeight="1">
      <c r="A64" s="32"/>
      <c r="B64" s="33"/>
      <c r="C64" s="220" t="s">
        <v>409</v>
      </c>
      <c r="D64" s="220" t="s">
        <v>410</v>
      </c>
      <c r="E64" s="17" t="s">
        <v>152</v>
      </c>
      <c r="F64" s="221">
        <v>32.148</v>
      </c>
      <c r="G64" s="32"/>
      <c r="H64" s="33"/>
    </row>
    <row r="65" spans="1:8" s="2" customFormat="1" ht="16.85" customHeight="1">
      <c r="A65" s="32"/>
      <c r="B65" s="33"/>
      <c r="C65" s="220" t="s">
        <v>414</v>
      </c>
      <c r="D65" s="220" t="s">
        <v>415</v>
      </c>
      <c r="E65" s="17" t="s">
        <v>152</v>
      </c>
      <c r="F65" s="221">
        <v>214.32</v>
      </c>
      <c r="G65" s="32"/>
      <c r="H65" s="33"/>
    </row>
    <row r="66" spans="1:8" s="2" customFormat="1" ht="16.85" customHeight="1">
      <c r="A66" s="32"/>
      <c r="B66" s="33"/>
      <c r="C66" s="220" t="s">
        <v>418</v>
      </c>
      <c r="D66" s="220" t="s">
        <v>419</v>
      </c>
      <c r="E66" s="17" t="s">
        <v>152</v>
      </c>
      <c r="F66" s="221">
        <v>214.32</v>
      </c>
      <c r="G66" s="32"/>
      <c r="H66" s="33"/>
    </row>
    <row r="67" spans="1:8" s="2" customFormat="1" ht="16.85" customHeight="1">
      <c r="A67" s="32"/>
      <c r="B67" s="33"/>
      <c r="C67" s="220" t="s">
        <v>170</v>
      </c>
      <c r="D67" s="220" t="s">
        <v>171</v>
      </c>
      <c r="E67" s="17" t="s">
        <v>152</v>
      </c>
      <c r="F67" s="221">
        <v>214.32</v>
      </c>
      <c r="G67" s="32"/>
      <c r="H67" s="33"/>
    </row>
    <row r="68" spans="1:8" s="2" customFormat="1" ht="16.85" customHeight="1">
      <c r="A68" s="32"/>
      <c r="B68" s="33"/>
      <c r="C68" s="220" t="s">
        <v>173</v>
      </c>
      <c r="D68" s="220" t="s">
        <v>174</v>
      </c>
      <c r="E68" s="17" t="s">
        <v>152</v>
      </c>
      <c r="F68" s="221">
        <v>214.32</v>
      </c>
      <c r="G68" s="32"/>
      <c r="H68" s="33"/>
    </row>
    <row r="69" spans="1:8" s="2" customFormat="1" ht="16.85" customHeight="1">
      <c r="A69" s="32"/>
      <c r="B69" s="33"/>
      <c r="C69" s="220" t="s">
        <v>177</v>
      </c>
      <c r="D69" s="220" t="s">
        <v>178</v>
      </c>
      <c r="E69" s="17" t="s">
        <v>152</v>
      </c>
      <c r="F69" s="221">
        <v>428.64</v>
      </c>
      <c r="G69" s="32"/>
      <c r="H69" s="33"/>
    </row>
    <row r="70" spans="1:8" s="2" customFormat="1" ht="16.85" customHeight="1">
      <c r="A70" s="32"/>
      <c r="B70" s="33"/>
      <c r="C70" s="220" t="s">
        <v>392</v>
      </c>
      <c r="D70" s="220" t="s">
        <v>393</v>
      </c>
      <c r="E70" s="17" t="s">
        <v>152</v>
      </c>
      <c r="F70" s="221">
        <v>220.75</v>
      </c>
      <c r="G70" s="32"/>
      <c r="H70" s="33"/>
    </row>
    <row r="71" spans="1:8" s="2" customFormat="1" ht="16.85" customHeight="1">
      <c r="A71" s="32"/>
      <c r="B71" s="33"/>
      <c r="C71" s="216" t="s">
        <v>86</v>
      </c>
      <c r="D71" s="217" t="s">
        <v>1</v>
      </c>
      <c r="E71" s="218" t="s">
        <v>1</v>
      </c>
      <c r="F71" s="219">
        <v>213.5</v>
      </c>
      <c r="G71" s="32"/>
      <c r="H71" s="33"/>
    </row>
    <row r="72" spans="1:8" s="2" customFormat="1" ht="16.85" customHeight="1">
      <c r="A72" s="32"/>
      <c r="B72" s="33"/>
      <c r="C72" s="220" t="s">
        <v>1</v>
      </c>
      <c r="D72" s="220" t="s">
        <v>292</v>
      </c>
      <c r="E72" s="17" t="s">
        <v>1</v>
      </c>
      <c r="F72" s="221">
        <v>234.5</v>
      </c>
      <c r="G72" s="32"/>
      <c r="H72" s="33"/>
    </row>
    <row r="73" spans="1:8" s="2" customFormat="1" ht="16.85" customHeight="1">
      <c r="A73" s="32"/>
      <c r="B73" s="33"/>
      <c r="C73" s="220" t="s">
        <v>1</v>
      </c>
      <c r="D73" s="220" t="s">
        <v>293</v>
      </c>
      <c r="E73" s="17" t="s">
        <v>1</v>
      </c>
      <c r="F73" s="221">
        <v>-40</v>
      </c>
      <c r="G73" s="32"/>
      <c r="H73" s="33"/>
    </row>
    <row r="74" spans="1:8" s="2" customFormat="1" ht="16.85" customHeight="1">
      <c r="A74" s="32"/>
      <c r="B74" s="33"/>
      <c r="C74" s="220" t="s">
        <v>1</v>
      </c>
      <c r="D74" s="220" t="s">
        <v>294</v>
      </c>
      <c r="E74" s="17" t="s">
        <v>1</v>
      </c>
      <c r="F74" s="221">
        <v>-34</v>
      </c>
      <c r="G74" s="32"/>
      <c r="H74" s="33"/>
    </row>
    <row r="75" spans="1:8" s="2" customFormat="1" ht="16.85" customHeight="1">
      <c r="A75" s="32"/>
      <c r="B75" s="33"/>
      <c r="C75" s="220" t="s">
        <v>1</v>
      </c>
      <c r="D75" s="220" t="s">
        <v>295</v>
      </c>
      <c r="E75" s="17" t="s">
        <v>1</v>
      </c>
      <c r="F75" s="221">
        <v>0</v>
      </c>
      <c r="G75" s="32"/>
      <c r="H75" s="33"/>
    </row>
    <row r="76" spans="1:8" s="2" customFormat="1" ht="16.85" customHeight="1">
      <c r="A76" s="32"/>
      <c r="B76" s="33"/>
      <c r="C76" s="220" t="s">
        <v>1</v>
      </c>
      <c r="D76" s="220" t="s">
        <v>296</v>
      </c>
      <c r="E76" s="17" t="s">
        <v>1</v>
      </c>
      <c r="F76" s="221">
        <v>53</v>
      </c>
      <c r="G76" s="32"/>
      <c r="H76" s="33"/>
    </row>
    <row r="77" spans="1:8" s="2" customFormat="1" ht="16.85" customHeight="1">
      <c r="A77" s="32"/>
      <c r="B77" s="33"/>
      <c r="C77" s="220" t="s">
        <v>86</v>
      </c>
      <c r="D77" s="220" t="s">
        <v>268</v>
      </c>
      <c r="E77" s="17" t="s">
        <v>1</v>
      </c>
      <c r="F77" s="221">
        <v>213.5</v>
      </c>
      <c r="G77" s="32"/>
      <c r="H77" s="33"/>
    </row>
    <row r="78" spans="1:8" s="2" customFormat="1" ht="16.85" customHeight="1">
      <c r="A78" s="32"/>
      <c r="B78" s="33"/>
      <c r="C78" s="222" t="s">
        <v>525</v>
      </c>
      <c r="D78" s="32"/>
      <c r="E78" s="32"/>
      <c r="F78" s="32"/>
      <c r="G78" s="32"/>
      <c r="H78" s="33"/>
    </row>
    <row r="79" spans="1:8" s="2" customFormat="1" ht="16.85" customHeight="1">
      <c r="A79" s="32"/>
      <c r="B79" s="33"/>
      <c r="C79" s="220" t="s">
        <v>289</v>
      </c>
      <c r="D79" s="220" t="s">
        <v>290</v>
      </c>
      <c r="E79" s="17" t="s">
        <v>238</v>
      </c>
      <c r="F79" s="221">
        <v>213.5</v>
      </c>
      <c r="G79" s="32"/>
      <c r="H79" s="33"/>
    </row>
    <row r="80" spans="1:8" s="2" customFormat="1" ht="16.85" customHeight="1">
      <c r="A80" s="32"/>
      <c r="B80" s="33"/>
      <c r="C80" s="220" t="s">
        <v>298</v>
      </c>
      <c r="D80" s="220" t="s">
        <v>299</v>
      </c>
      <c r="E80" s="17" t="s">
        <v>300</v>
      </c>
      <c r="F80" s="221">
        <v>0.366</v>
      </c>
      <c r="G80" s="32"/>
      <c r="H80" s="33"/>
    </row>
    <row r="81" spans="1:8" s="2" customFormat="1" ht="7.5" customHeight="1">
      <c r="A81" s="32"/>
      <c r="B81" s="50"/>
      <c r="C81" s="51"/>
      <c r="D81" s="51"/>
      <c r="E81" s="51"/>
      <c r="F81" s="51"/>
      <c r="G81" s="51"/>
      <c r="H81" s="33"/>
    </row>
    <row r="82" spans="1:8" s="2" customFormat="1" ht="10.35">
      <c r="A82" s="32"/>
      <c r="B82" s="32"/>
      <c r="C82" s="32"/>
      <c r="D82" s="32"/>
      <c r="E82" s="32"/>
      <c r="F82" s="32"/>
      <c r="G82" s="32"/>
      <c r="H82" s="32"/>
    </row>
  </sheetData>
  <mergeCells count="2">
    <mergeCell ref="D5:F5"/>
    <mergeCell ref="D6:F6"/>
  </mergeCells>
  <printOptions/>
  <pageMargins left="0.7" right="0.7" top="0.75" bottom="0.75" header="0.3" footer="0.3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</dc:creator>
  <cp:keywords/>
  <dc:description/>
  <cp:lastModifiedBy>MV</cp:lastModifiedBy>
  <dcterms:created xsi:type="dcterms:W3CDTF">2022-05-03T11:14:47Z</dcterms:created>
  <dcterms:modified xsi:type="dcterms:W3CDTF">2022-05-18T23:32:29Z</dcterms:modified>
  <cp:category/>
  <cp:version/>
  <cp:contentType/>
  <cp:contentStatus/>
</cp:coreProperties>
</file>